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ate1904="1" showInkAnnotation="0" autoCompressPictures="0"/>
  <mc:AlternateContent xmlns:mc="http://schemas.openxmlformats.org/markup-compatibility/2006">
    <mc:Choice Requires="x15">
      <x15ac:absPath xmlns:x15ac="http://schemas.microsoft.com/office/spreadsheetml/2010/11/ac" url="R:\DES2\CIRCULAIRES ET LETTRE ORGA\1. Circulaires base travail\2024\MMV\"/>
    </mc:Choice>
  </mc:AlternateContent>
  <bookViews>
    <workbookView xWindow="0" yWindow="0" windowWidth="28050" windowHeight="12270" tabRatio="500"/>
  </bookViews>
  <sheets>
    <sheet name="Identification" sheetId="1" r:id="rId1"/>
    <sheet name="Evaluation" sheetId="3" r:id="rId2"/>
  </sheets>
  <definedNames>
    <definedName name="_xlnm.Print_Area" localSheetId="0">Identification!$A$1:$G$37</definedName>
  </definedNames>
  <calcPr calcId="162913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T18" i="3" l="1"/>
  <c r="T16" i="3"/>
  <c r="T17" i="3"/>
  <c r="T19" i="3"/>
  <c r="T6" i="3"/>
  <c r="T7" i="3"/>
  <c r="T9" i="3"/>
  <c r="T10" i="3"/>
  <c r="T11" i="3"/>
  <c r="T12" i="3"/>
  <c r="T13" i="3"/>
  <c r="T14" i="3"/>
  <c r="T8" i="3"/>
  <c r="T25" i="3"/>
  <c r="J25" i="3"/>
  <c r="D7" i="3"/>
  <c r="P7" i="3"/>
  <c r="P8" i="3"/>
  <c r="D9" i="3"/>
  <c r="P9" i="3"/>
  <c r="P6" i="3"/>
  <c r="P10" i="3"/>
  <c r="P11" i="3"/>
  <c r="D12" i="3"/>
  <c r="P12" i="3"/>
  <c r="D13" i="3"/>
  <c r="P13" i="3"/>
  <c r="D14" i="3"/>
  <c r="P14" i="3"/>
  <c r="P5" i="3"/>
  <c r="O7" i="3"/>
  <c r="O8" i="3"/>
  <c r="O9" i="3"/>
  <c r="O6" i="3"/>
  <c r="O10" i="3"/>
  <c r="O11" i="3"/>
  <c r="O12" i="3"/>
  <c r="O13" i="3"/>
  <c r="O14" i="3"/>
  <c r="O5" i="3"/>
  <c r="P17" i="3"/>
  <c r="O17" i="3"/>
  <c r="Q17" i="3"/>
  <c r="J17" i="3"/>
  <c r="P18" i="3"/>
  <c r="O18" i="3"/>
  <c r="Q18" i="3"/>
  <c r="J18" i="3"/>
  <c r="P19" i="3"/>
  <c r="O19" i="3"/>
  <c r="Q19" i="3"/>
  <c r="J19" i="3"/>
  <c r="I11" i="3"/>
  <c r="I12" i="3"/>
  <c r="I13" i="3"/>
  <c r="I14" i="3"/>
  <c r="I7" i="3"/>
  <c r="I8" i="3"/>
  <c r="I9" i="3"/>
  <c r="Q10" i="3"/>
  <c r="J10" i="3"/>
  <c r="Q11" i="3"/>
  <c r="J11" i="3"/>
  <c r="Q7" i="3"/>
  <c r="J7" i="3"/>
  <c r="Q8" i="3"/>
  <c r="J8" i="3"/>
  <c r="Q9" i="3"/>
  <c r="J9" i="3"/>
  <c r="Q12" i="3"/>
  <c r="J12" i="3"/>
  <c r="Q13" i="3"/>
  <c r="J13" i="3"/>
  <c r="Q14" i="3"/>
  <c r="J14" i="3"/>
  <c r="Q6" i="3"/>
  <c r="J6" i="3"/>
  <c r="J5" i="3"/>
  <c r="R13" i="3"/>
  <c r="R14" i="3"/>
  <c r="R11" i="3"/>
  <c r="D30" i="3"/>
  <c r="P16" i="3"/>
  <c r="P15" i="3"/>
  <c r="P20" i="3"/>
  <c r="O16" i="3"/>
  <c r="O15" i="3"/>
  <c r="D23" i="3"/>
  <c r="D24" i="3"/>
  <c r="R6" i="3"/>
  <c r="R10" i="3"/>
  <c r="R12" i="3"/>
  <c r="R15" i="3"/>
  <c r="R16" i="3"/>
  <c r="R17" i="3"/>
  <c r="R18" i="3"/>
  <c r="R19" i="3"/>
  <c r="R20" i="3"/>
  <c r="R21" i="3"/>
  <c r="O20" i="3"/>
  <c r="I19" i="3"/>
  <c r="I18" i="3"/>
  <c r="I17" i="3"/>
  <c r="Q16" i="3"/>
  <c r="J16" i="3"/>
  <c r="I16" i="3"/>
  <c r="J15" i="3"/>
  <c r="I15" i="3"/>
  <c r="I10" i="3"/>
  <c r="I6" i="3"/>
</calcChain>
</file>

<file path=xl/comments1.xml><?xml version="1.0" encoding="utf-8"?>
<comments xmlns="http://schemas.openxmlformats.org/spreadsheetml/2006/main">
  <authors>
    <author>Christian MESSAGE</author>
  </authors>
  <commentList>
    <comment ref="I6" authorId="0" shapeId="0">
      <text>
        <r>
          <rPr>
            <sz val="9"/>
            <color indexed="81"/>
            <rFont val="Tahoma"/>
            <family val="2"/>
          </rPr>
          <t xml:space="preserve">cellule rouge si erreur dans la zone d'évaluation
</t>
        </r>
      </text>
    </comment>
  </commentList>
</comments>
</file>

<file path=xl/sharedStrings.xml><?xml version="1.0" encoding="utf-8"?>
<sst xmlns="http://schemas.openxmlformats.org/spreadsheetml/2006/main" count="91" uniqueCount="83">
  <si>
    <t>Note brute obtenue par calcul automatique</t>
  </si>
  <si>
    <t xml:space="preserve"> /20</t>
  </si>
  <si>
    <t>/20</t>
  </si>
  <si>
    <t>Appréciation globale</t>
  </si>
  <si>
    <t>Noms des Correcteurs</t>
  </si>
  <si>
    <t>Signatures</t>
  </si>
  <si>
    <t>Compétences évaluées</t>
  </si>
  <si>
    <t xml:space="preserve">Note brute </t>
  </si>
  <si>
    <t>Poids de la compétence</t>
  </si>
  <si>
    <t>Poids du critère</t>
  </si>
  <si>
    <t>Consulter le référentiel des activités professionnelles pour obtenir le détail des tâches.</t>
  </si>
  <si>
    <t>Identifications</t>
  </si>
  <si>
    <t>Diplôme :</t>
  </si>
  <si>
    <t>Epreuve :</t>
  </si>
  <si>
    <t>Établissement :</t>
  </si>
  <si>
    <t xml:space="preserve">Session : </t>
  </si>
  <si>
    <t>Nom du candidat :</t>
  </si>
  <si>
    <t>Prénom du candidat :</t>
  </si>
  <si>
    <t>Date de l'évaluation :</t>
  </si>
  <si>
    <t>Lieu de l'évaluation (entreprise ou centre de formation) :</t>
  </si>
  <si>
    <r>
      <t xml:space="preserve">Description sommaire du travail demandé </t>
    </r>
    <r>
      <rPr>
        <sz val="10"/>
        <rFont val="Arial"/>
        <family val="2"/>
      </rPr>
      <t>(le sujet complet doit être joint à cette fiche)</t>
    </r>
    <r>
      <rPr>
        <b/>
        <sz val="10"/>
        <rFont val="Arial"/>
        <family val="2"/>
      </rPr>
      <t xml:space="preserve"> :</t>
    </r>
  </si>
  <si>
    <r>
      <t xml:space="preserve">Travail demandé </t>
    </r>
    <r>
      <rPr>
        <sz val="10"/>
        <rFont val="Arial Narrow"/>
        <family val="2"/>
      </rPr>
      <t>(Repérer les tâches demandées, ce sont celles qui correspondent à l’unité dans le référentiel de certification, à l’exclusion de toute autre)</t>
    </r>
  </si>
  <si>
    <t>Cocher les cases correspondantes aux données fournies et aux tâches demandées</t>
  </si>
  <si>
    <r>
      <t xml:space="preserve">Données fournies au candidat </t>
    </r>
    <r>
      <rPr>
        <sz val="10"/>
        <rFont val="Arial"/>
        <family val="2"/>
      </rPr>
      <t>(cocher les données fournies)</t>
    </r>
  </si>
  <si>
    <t>A1T1</t>
  </si>
  <si>
    <t>A1T3</t>
  </si>
  <si>
    <t>Profil du candidat</t>
  </si>
  <si>
    <t>Mise à jour</t>
  </si>
  <si>
    <t>Procédure d'archivage des documents</t>
  </si>
  <si>
    <t>C1.4 : Concevoir les patrons et patronnages de tous les éléments du produit.</t>
  </si>
  <si>
    <t>Analyser,  puis interpréter  et exploiter les données du styliste ou du designer dans le respect des codes de l’entreprise</t>
  </si>
  <si>
    <t>Concevoir les patrons et patronnages industriels en 2D et 3D</t>
  </si>
  <si>
    <t>Le modèle nominal ou spécifié (tout ou partie du produit),</t>
  </si>
  <si>
    <t>Cahier des charges esthétique et fonctionnel du produit.</t>
  </si>
  <si>
    <t>Normes, Bases de données</t>
  </si>
  <si>
    <t>Dossier de style</t>
  </si>
  <si>
    <t xml:space="preserve">Logiciel spécifique professionnel
</t>
  </si>
  <si>
    <t>Mannequin, tableau de mesures normalisées ou d’entreprise.</t>
  </si>
  <si>
    <t>Présentations graphiques du modèle et/ou annotations techniques.</t>
  </si>
  <si>
    <t>Fiche technique matières.</t>
  </si>
  <si>
    <t xml:space="preserve">Matériel laboratoire d'essais matériaux </t>
  </si>
  <si>
    <t>Progiciel de DAO - CAO</t>
  </si>
  <si>
    <t>Fiche fournisseur, Tissuthèque et revues spécialisées.</t>
  </si>
  <si>
    <t xml:space="preserve">Codes d'étiquetage d’entretien des textiles.
</t>
  </si>
  <si>
    <t>Tableau de mesures normalisé ou spécifique</t>
  </si>
  <si>
    <t>Grille des tailles</t>
  </si>
  <si>
    <t>ATTENTION, si une cellule  apparait en rouge dans cette colonne, c'est qu'il y a plus d'une valeur donnée à l'indicateur, il faut alors choisir laquelle retenir</t>
  </si>
  <si>
    <t>Epreuve E4: Unité U42 - Conception du produit par moulage 3D</t>
  </si>
  <si>
    <t>A1T6</t>
  </si>
  <si>
    <t>A1T9</t>
  </si>
  <si>
    <t>Réaliser des essayages</t>
  </si>
  <si>
    <t>Participer à l’élaboration de la stratégie de maîtrise de la qualité des produits</t>
  </si>
  <si>
    <t>C1.42</t>
  </si>
  <si>
    <t>Juger de la conformité de la toile par essayage et effectuer les modifications nécessaires.</t>
  </si>
  <si>
    <t>Effectuer le réglage d’une toile</t>
  </si>
  <si>
    <r>
      <t xml:space="preserve">► Construire un patron par moulage                                                         </t>
    </r>
    <r>
      <rPr>
        <sz val="10"/>
        <rFont val="Arial"/>
        <family val="2"/>
      </rPr>
      <t xml:space="preserve">Réaliser une toile par moulage dans les matériau du produit   </t>
    </r>
    <r>
      <rPr>
        <b/>
        <sz val="10"/>
        <rFont val="Arial"/>
        <family val="2"/>
      </rPr>
      <t xml:space="preserve">                                                                   </t>
    </r>
  </si>
  <si>
    <t xml:space="preserve">C 1.7 : Juger et valider la conformité d’un produit au porter </t>
  </si>
  <si>
    <t>C1.71</t>
  </si>
  <si>
    <t xml:space="preserve">Note proposée </t>
  </si>
  <si>
    <t>Nom :</t>
  </si>
  <si>
    <t xml:space="preserve">Prénom : </t>
  </si>
  <si>
    <t>non</t>
  </si>
  <si>
    <t>poids</t>
  </si>
  <si>
    <r>
      <rPr>
        <sz val="10"/>
        <rFont val="Calibri"/>
        <family val="2"/>
      </rPr>
      <t>É</t>
    </r>
    <r>
      <rPr>
        <sz val="10"/>
        <rFont val="Arial"/>
        <family val="2"/>
      </rPr>
      <t>valuation</t>
    </r>
  </si>
  <si>
    <t xml:space="preserve">BTS METIERS DE LA MODE - VÊTEMENT - ÉVALUATION DE L'UNITÉ U42 - CONCEPTION D'UN PRODUIT PAR MOULAGE 3D </t>
  </si>
  <si>
    <t>Brevet de Technicien supérieur Métiers de la Mode - Vêtement</t>
  </si>
  <si>
    <t xml:space="preserve"> - Apprécier la conformité d’un produit et le bien aller au regard des contraintes esthétiques, fonctionnelles et techniques.</t>
  </si>
  <si>
    <r>
      <t>► Réaliser des essayages</t>
    </r>
    <r>
      <rPr>
        <sz val="10"/>
        <rFont val="Arial"/>
        <family val="2"/>
      </rPr>
      <t xml:space="preserve">                                                          - Valider  des spécificités dimensionnelles d’un «mannequin cabine » conforme à la cible.                               </t>
    </r>
  </si>
  <si>
    <t xml:space="preserve"> - Valider la conformité d'un prototype</t>
  </si>
  <si>
    <t>% de compétences évaluées</t>
  </si>
  <si>
    <t>conformité du moulage au regard des contraintes esthétiques (volume général, longueur, proportions, formes)</t>
  </si>
  <si>
    <t>Respect des aplombs</t>
  </si>
  <si>
    <t>Respect de l'aisance</t>
  </si>
  <si>
    <t>Présentation de la toile ( repassage, épinglage …)</t>
  </si>
  <si>
    <t>La mise à plat de la toile respecte les règles de construction du patron: Concordance des lignes et equilibre des coutures</t>
  </si>
  <si>
    <t>Industrialisation de la toile (repères de montage, crans, pointages…)</t>
  </si>
  <si>
    <t>Identification et pertinence des défauts constatés</t>
  </si>
  <si>
    <t>Pertinence de l'action corrective proposée</t>
  </si>
  <si>
    <t>Retouches correctement réalisées</t>
  </si>
  <si>
    <t>Adéquation du mannequin choisi en conformité à la cible</t>
  </si>
  <si>
    <t>- Proposer des actions correctives. Rédiger une fiche d'actions correctives.</t>
  </si>
  <si>
    <t>Identification et pertinence des défauts constatésen fonction de la matière d'œuvre finale</t>
  </si>
  <si>
    <t>La rémédiation est correctement réalisée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</si>
</sst>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8" x14ac:knownFonts="1">
    <font>
      <sz val="10"/>
      <name val="Times New Roman"/>
    </font>
    <font>
      <sz val="8"/>
      <name val="Times New Roman"/>
      <family val="1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 Narrow"/>
      <family val="2"/>
    </font>
    <font>
      <sz val="10"/>
      <name val="Arial Narrow"/>
      <family val="2"/>
    </font>
    <font>
      <sz val="10"/>
      <color indexed="8"/>
      <name val="Arial"/>
      <family val="2"/>
    </font>
    <font>
      <i/>
      <sz val="10"/>
      <color indexed="10"/>
      <name val="Arial"/>
      <family val="2"/>
    </font>
    <font>
      <i/>
      <sz val="12"/>
      <color indexed="10"/>
      <name val="Arial"/>
      <family val="2"/>
    </font>
    <font>
      <b/>
      <i/>
      <sz val="10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i/>
      <sz val="10"/>
      <name val="Arial"/>
      <family val="2"/>
    </font>
    <font>
      <sz val="9"/>
      <name val="Arial Narrow"/>
      <family val="2"/>
    </font>
    <font>
      <sz val="9"/>
      <color indexed="10"/>
      <name val="Arial Narrow"/>
      <family val="2"/>
    </font>
    <font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0"/>
      <name val="Arial Black"/>
      <family val="2"/>
    </font>
    <font>
      <sz val="10"/>
      <color theme="3" tint="-0.249977111117893"/>
      <name val="Arial"/>
      <family val="2"/>
    </font>
    <font>
      <sz val="12"/>
      <name val="Arial"/>
      <family val="2"/>
    </font>
    <font>
      <sz val="12"/>
      <name val="Times New Roman"/>
      <family val="1"/>
    </font>
    <font>
      <sz val="12"/>
      <name val="Arial Narrow"/>
      <family val="2"/>
    </font>
    <font>
      <sz val="9"/>
      <name val="Arial"/>
      <family val="2"/>
    </font>
    <font>
      <b/>
      <sz val="12"/>
      <color rgb="FFFF0000"/>
      <name val="Arial"/>
      <family val="2"/>
    </font>
    <font>
      <sz val="9"/>
      <color indexed="81"/>
      <name val="Tahoma"/>
      <family val="2"/>
    </font>
    <font>
      <sz val="9"/>
      <color indexed="10"/>
      <name val="Arial"/>
      <family val="2"/>
    </font>
    <font>
      <sz val="10"/>
      <name val="Times New Roman"/>
      <family val="1"/>
    </font>
    <font>
      <sz val="8"/>
      <color indexed="10"/>
      <name val="Arial"/>
      <family val="2"/>
    </font>
    <font>
      <b/>
      <sz val="8"/>
      <color indexed="10"/>
      <name val="Arial"/>
      <family val="2"/>
    </font>
    <font>
      <sz val="10"/>
      <name val="Calibri"/>
      <family val="2"/>
    </font>
    <font>
      <b/>
      <sz val="9"/>
      <color theme="1"/>
      <name val="Arial"/>
      <family val="2"/>
    </font>
    <font>
      <b/>
      <sz val="11"/>
      <color theme="0"/>
      <name val="Arial"/>
      <family val="2"/>
    </font>
    <font>
      <sz val="10"/>
      <color theme="1"/>
      <name val="Times New Roman"/>
      <family val="1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9"/>
      <color theme="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E2E1FB"/>
        <bgColor auto="1"/>
      </patternFill>
    </fill>
    <fill>
      <patternFill patternType="solid">
        <fgColor rgb="FFE2E0F8"/>
        <bgColor indexed="64"/>
      </patternFill>
    </fill>
    <fill>
      <patternFill patternType="solid">
        <fgColor rgb="FFFADB9C"/>
        <bgColor indexed="64"/>
      </patternFill>
    </fill>
    <fill>
      <patternFill patternType="solid">
        <fgColor rgb="FFE2E1FB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FFFF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rgb="FF0000FF"/>
      </top>
      <bottom style="thin">
        <color rgb="FF0000FF"/>
      </bottom>
      <diagonal/>
    </border>
    <border>
      <left/>
      <right style="hair">
        <color auto="1"/>
      </right>
      <top style="thin">
        <color rgb="FF0000FF"/>
      </top>
      <bottom style="thin">
        <color rgb="FF0000FF"/>
      </bottom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9" fontId="27" fillId="0" borderId="0" applyFont="0" applyFill="0" applyBorder="0" applyAlignment="0" applyProtection="0"/>
  </cellStyleXfs>
  <cellXfs count="213">
    <xf numFmtId="0" fontId="0" fillId="0" borderId="0" xfId="0"/>
    <xf numFmtId="0" fontId="0" fillId="0" borderId="26" xfId="0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0" fillId="0" borderId="20" xfId="0" applyBorder="1" applyAlignment="1">
      <alignment horizontal="right" vertical="center"/>
    </xf>
    <xf numFmtId="0" fontId="6" fillId="0" borderId="6" xfId="0" applyFont="1" applyBorder="1" applyAlignment="1">
      <alignment horizontal="right" vertical="center" wrapText="1"/>
    </xf>
    <xf numFmtId="0" fontId="6" fillId="0" borderId="7" xfId="0" applyFont="1" applyBorder="1" applyAlignment="1" applyProtection="1">
      <alignment horizontal="right" vertical="center" wrapText="1"/>
      <protection locked="0"/>
    </xf>
    <xf numFmtId="0" fontId="6" fillId="0" borderId="8" xfId="0" applyFont="1" applyBorder="1" applyAlignment="1">
      <alignment horizontal="right" vertical="center" wrapText="1"/>
    </xf>
    <xf numFmtId="0" fontId="6" fillId="0" borderId="9" xfId="0" applyFont="1" applyBorder="1" applyAlignment="1" applyProtection="1">
      <alignment horizontal="right" vertical="center" wrapText="1"/>
      <protection locked="0"/>
    </xf>
    <xf numFmtId="0" fontId="2" fillId="0" borderId="10" xfId="0" applyFont="1" applyBorder="1" applyAlignment="1">
      <alignment vertical="center" wrapText="1"/>
    </xf>
    <xf numFmtId="0" fontId="6" fillId="0" borderId="1" xfId="0" applyFont="1" applyBorder="1" applyAlignment="1">
      <alignment horizontal="right" vertical="center" wrapText="1"/>
    </xf>
    <xf numFmtId="0" fontId="6" fillId="0" borderId="2" xfId="0" applyFont="1" applyBorder="1" applyAlignment="1" applyProtection="1">
      <alignment horizontal="right" vertical="center" wrapText="1"/>
      <protection locked="0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 applyProtection="1">
      <alignment horizontal="right" vertical="center" wrapText="1"/>
      <protection locked="0"/>
    </xf>
    <xf numFmtId="0" fontId="2" fillId="0" borderId="5" xfId="0" applyFont="1" applyBorder="1" applyAlignment="1">
      <alignment vertical="center" wrapText="1"/>
    </xf>
    <xf numFmtId="0" fontId="3" fillId="0" borderId="10" xfId="0" applyFont="1" applyBorder="1" applyAlignment="1" applyProtection="1">
      <alignment vertical="center"/>
      <protection locked="0"/>
    </xf>
    <xf numFmtId="0" fontId="3" fillId="0" borderId="5" xfId="0" applyFont="1" applyBorder="1" applyAlignment="1" applyProtection="1">
      <alignment vertical="center"/>
      <protection locked="0"/>
    </xf>
    <xf numFmtId="0" fontId="3" fillId="0" borderId="36" xfId="0" applyFont="1" applyBorder="1" applyAlignment="1" applyProtection="1">
      <alignment vertical="center"/>
      <protection locked="0"/>
    </xf>
    <xf numFmtId="0" fontId="9" fillId="0" borderId="0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5" xfId="0" applyFont="1" applyBorder="1" applyAlignment="1" applyProtection="1">
      <alignment horizontal="center" vertical="center"/>
      <protection locked="0"/>
    </xf>
    <xf numFmtId="0" fontId="3" fillId="0" borderId="36" xfId="0" applyFont="1" applyBorder="1" applyAlignment="1" applyProtection="1">
      <alignment horizontal="center" vertical="center"/>
      <protection locked="0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right" vertical="center"/>
    </xf>
    <xf numFmtId="0" fontId="10" fillId="0" borderId="0" xfId="0" applyFont="1" applyFill="1" applyBorder="1" applyAlignment="1">
      <alignment horizontal="left" vertical="center"/>
    </xf>
    <xf numFmtId="0" fontId="11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vertical="top" wrapText="1"/>
    </xf>
    <xf numFmtId="0" fontId="13" fillId="0" borderId="0" xfId="0" applyFont="1" applyBorder="1" applyAlignment="1" applyProtection="1">
      <alignment vertical="top" wrapText="1"/>
      <protection locked="0"/>
    </xf>
    <xf numFmtId="0" fontId="2" fillId="0" borderId="42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7" fillId="0" borderId="0" xfId="0" applyFont="1" applyFill="1" applyBorder="1" applyProtection="1">
      <protection hidden="1"/>
    </xf>
    <xf numFmtId="0" fontId="19" fillId="0" borderId="0" xfId="0" applyFont="1" applyFill="1" applyBorder="1" applyAlignment="1">
      <alignment vertical="center"/>
    </xf>
    <xf numFmtId="0" fontId="21" fillId="0" borderId="0" xfId="0" applyFont="1" applyAlignment="1">
      <alignment horizontal="center"/>
    </xf>
    <xf numFmtId="0" fontId="20" fillId="0" borderId="0" xfId="0" applyFont="1" applyBorder="1" applyAlignment="1">
      <alignment horizontal="center" vertical="center"/>
    </xf>
    <xf numFmtId="0" fontId="22" fillId="0" borderId="0" xfId="0" applyFont="1" applyBorder="1" applyAlignment="1" applyProtection="1">
      <alignment horizontal="center" vertical="top" wrapText="1"/>
      <protection locked="0"/>
    </xf>
    <xf numFmtId="0" fontId="16" fillId="0" borderId="0" xfId="0" applyFont="1" applyBorder="1" applyAlignment="1">
      <alignment horizontal="center" vertical="center"/>
    </xf>
    <xf numFmtId="0" fontId="20" fillId="0" borderId="0" xfId="0" applyFont="1" applyBorder="1" applyAlignment="1" applyProtection="1">
      <alignment horizontal="center" vertical="center"/>
      <protection locked="0"/>
    </xf>
    <xf numFmtId="0" fontId="3" fillId="0" borderId="2" xfId="0" applyFont="1" applyBorder="1" applyAlignment="1">
      <alignment horizontal="right" vertical="center" wrapText="1"/>
    </xf>
    <xf numFmtId="0" fontId="3" fillId="0" borderId="4" xfId="0" applyFont="1" applyBorder="1" applyAlignment="1">
      <alignment horizontal="right" vertical="center" wrapText="1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3" fillId="0" borderId="34" xfId="0" applyFont="1" applyBorder="1" applyAlignment="1" applyProtection="1">
      <alignment horizontal="center" vertical="center" wrapText="1"/>
      <protection locked="0"/>
    </xf>
    <xf numFmtId="0" fontId="3" fillId="0" borderId="7" xfId="0" applyFont="1" applyBorder="1" applyAlignment="1">
      <alignment horizontal="right" vertical="center" wrapText="1"/>
    </xf>
    <xf numFmtId="0" fontId="3" fillId="0" borderId="9" xfId="0" applyFont="1" applyBorder="1" applyAlignment="1">
      <alignment horizontal="right" vertical="center" wrapText="1"/>
    </xf>
    <xf numFmtId="0" fontId="0" fillId="0" borderId="0" xfId="0" applyAlignment="1">
      <alignment horizontal="right"/>
    </xf>
    <xf numFmtId="0" fontId="13" fillId="0" borderId="0" xfId="0" applyFont="1" applyBorder="1" applyAlignment="1" applyProtection="1">
      <alignment horizontal="right" vertical="top" wrapText="1"/>
      <protection locked="0"/>
    </xf>
    <xf numFmtId="0" fontId="12" fillId="0" borderId="0" xfId="0" applyFont="1" applyFill="1" applyBorder="1" applyAlignment="1">
      <alignment vertical="center" wrapText="1"/>
    </xf>
    <xf numFmtId="0" fontId="23" fillId="4" borderId="40" xfId="0" applyFont="1" applyFill="1" applyBorder="1" applyAlignment="1" applyProtection="1">
      <alignment horizontal="center" vertical="center"/>
      <protection locked="0"/>
    </xf>
    <xf numFmtId="0" fontId="23" fillId="4" borderId="41" xfId="0" applyFont="1" applyFill="1" applyBorder="1" applyAlignment="1" applyProtection="1">
      <alignment horizontal="center" vertical="center"/>
      <protection locked="0"/>
    </xf>
    <xf numFmtId="0" fontId="3" fillId="5" borderId="3" xfId="0" applyFont="1" applyFill="1" applyBorder="1" applyAlignment="1" applyProtection="1">
      <alignment horizontal="center" vertical="center"/>
      <protection locked="0"/>
    </xf>
    <xf numFmtId="0" fontId="3" fillId="5" borderId="25" xfId="0" applyFont="1" applyFill="1" applyBorder="1" applyAlignment="1" applyProtection="1">
      <alignment horizontal="center" vertical="center"/>
      <protection locked="0"/>
    </xf>
    <xf numFmtId="0" fontId="3" fillId="0" borderId="41" xfId="0" applyFont="1" applyBorder="1" applyAlignment="1">
      <alignment horizontal="center" vertical="center"/>
    </xf>
    <xf numFmtId="0" fontId="3" fillId="5" borderId="34" xfId="0" applyFont="1" applyFill="1" applyBorder="1" applyAlignment="1" applyProtection="1">
      <alignment horizontal="center" vertical="center"/>
      <protection locked="0"/>
    </xf>
    <xf numFmtId="0" fontId="3" fillId="5" borderId="23" xfId="0" applyFont="1" applyFill="1" applyBorder="1" applyAlignment="1" applyProtection="1">
      <alignment horizontal="center" vertical="center"/>
      <protection locked="0"/>
    </xf>
    <xf numFmtId="0" fontId="2" fillId="0" borderId="8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  <protection locked="0"/>
    </xf>
    <xf numFmtId="0" fontId="3" fillId="0" borderId="4" xfId="0" applyFont="1" applyBorder="1" applyAlignment="1" applyProtection="1">
      <alignment horizontal="center" vertical="center" wrapText="1"/>
      <protection locked="0"/>
    </xf>
    <xf numFmtId="0" fontId="15" fillId="0" borderId="30" xfId="0" applyFont="1" applyBorder="1" applyAlignment="1">
      <alignment horizontal="left" vertical="center"/>
    </xf>
    <xf numFmtId="0" fontId="15" fillId="0" borderId="2" xfId="0" applyFont="1" applyBorder="1" applyAlignment="1">
      <alignment horizontal="left" vertical="center"/>
    </xf>
    <xf numFmtId="0" fontId="10" fillId="0" borderId="0" xfId="0" applyFont="1" applyBorder="1" applyAlignment="1" applyProtection="1">
      <alignment horizontal="right" vertical="center"/>
    </xf>
    <xf numFmtId="0" fontId="10" fillId="0" borderId="0" xfId="0" applyFont="1" applyFill="1" applyBorder="1" applyAlignment="1" applyProtection="1">
      <alignment vertical="center"/>
    </xf>
    <xf numFmtId="10" fontId="26" fillId="0" borderId="0" xfId="0" applyNumberFormat="1" applyFont="1" applyFill="1" applyBorder="1" applyAlignment="1" applyProtection="1">
      <alignment horizontal="left" vertical="center"/>
    </xf>
    <xf numFmtId="0" fontId="11" fillId="0" borderId="0" xfId="0" applyFont="1" applyBorder="1" applyAlignment="1" applyProtection="1">
      <alignment horizontal="right" vertical="center"/>
    </xf>
    <xf numFmtId="10" fontId="10" fillId="0" borderId="0" xfId="0" applyNumberFormat="1" applyFont="1" applyFill="1" applyBorder="1" applyAlignment="1" applyProtection="1">
      <alignment horizontal="left" vertical="center"/>
    </xf>
    <xf numFmtId="0" fontId="10" fillId="0" borderId="0" xfId="0" applyFont="1" applyFill="1" applyBorder="1" applyAlignment="1" applyProtection="1">
      <alignment horizontal="left" vertical="center"/>
    </xf>
    <xf numFmtId="0" fontId="2" fillId="6" borderId="11" xfId="0" applyFont="1" applyFill="1" applyBorder="1" applyAlignment="1">
      <alignment vertical="center"/>
    </xf>
    <xf numFmtId="0" fontId="15" fillId="0" borderId="0" xfId="0" applyFont="1" applyBorder="1" applyAlignment="1">
      <alignment horizontal="center" vertical="top"/>
    </xf>
    <xf numFmtId="0" fontId="15" fillId="0" borderId="0" xfId="0" applyFont="1" applyBorder="1" applyAlignment="1">
      <alignment horizontal="left" vertical="top" wrapText="1"/>
    </xf>
    <xf numFmtId="0" fontId="24" fillId="0" borderId="0" xfId="0" applyFont="1" applyBorder="1" applyAlignment="1">
      <alignment horizontal="right" vertical="center"/>
    </xf>
    <xf numFmtId="0" fontId="15" fillId="5" borderId="34" xfId="0" applyFont="1" applyFill="1" applyBorder="1" applyAlignment="1" applyProtection="1">
      <alignment horizontal="center" vertical="center"/>
      <protection locked="0"/>
    </xf>
    <xf numFmtId="0" fontId="0" fillId="0" borderId="19" xfId="0" applyBorder="1"/>
    <xf numFmtId="0" fontId="0" fillId="0" borderId="16" xfId="0" applyBorder="1"/>
    <xf numFmtId="0" fontId="3" fillId="0" borderId="17" xfId="0" applyFont="1" applyBorder="1" applyAlignment="1">
      <alignment horizontal="right"/>
    </xf>
    <xf numFmtId="0" fontId="3" fillId="0" borderId="14" xfId="0" applyFont="1" applyBorder="1" applyAlignment="1">
      <alignment horizontal="right"/>
    </xf>
    <xf numFmtId="9" fontId="28" fillId="0" borderId="0" xfId="0" applyNumberFormat="1" applyFont="1" applyBorder="1" applyAlignment="1">
      <alignment horizontal="center" vertical="center"/>
    </xf>
    <xf numFmtId="9" fontId="29" fillId="0" borderId="0" xfId="0" applyNumberFormat="1" applyFont="1" applyBorder="1" applyAlignment="1" applyProtection="1">
      <alignment horizontal="center" vertical="center"/>
    </xf>
    <xf numFmtId="9" fontId="28" fillId="0" borderId="0" xfId="0" applyNumberFormat="1" applyFont="1" applyBorder="1" applyAlignment="1" applyProtection="1">
      <alignment horizontal="center" vertical="center"/>
    </xf>
    <xf numFmtId="0" fontId="17" fillId="0" borderId="0" xfId="0" applyFont="1" applyAlignment="1">
      <alignment horizontal="center"/>
    </xf>
    <xf numFmtId="0" fontId="19" fillId="7" borderId="45" xfId="0" applyFont="1" applyFill="1" applyBorder="1" applyAlignment="1">
      <alignment vertical="center"/>
    </xf>
    <xf numFmtId="10" fontId="31" fillId="7" borderId="45" xfId="0" applyNumberFormat="1" applyFont="1" applyFill="1" applyBorder="1" applyAlignment="1" applyProtection="1">
      <alignment horizontal="left" vertical="center"/>
    </xf>
    <xf numFmtId="10" fontId="26" fillId="7" borderId="46" xfId="0" applyNumberFormat="1" applyFont="1" applyFill="1" applyBorder="1" applyAlignment="1" applyProtection="1">
      <alignment horizontal="left" vertical="center"/>
    </xf>
    <xf numFmtId="0" fontId="23" fillId="4" borderId="3" xfId="0" applyFont="1" applyFill="1" applyBorder="1" applyAlignment="1" applyProtection="1">
      <alignment horizontal="center" vertical="center"/>
      <protection locked="0"/>
    </xf>
    <xf numFmtId="0" fontId="10" fillId="0" borderId="0" xfId="0" applyFont="1" applyBorder="1" applyAlignment="1">
      <alignment horizontal="right" vertical="center"/>
    </xf>
    <xf numFmtId="0" fontId="2" fillId="6" borderId="44" xfId="0" applyFont="1" applyFill="1" applyBorder="1" applyAlignment="1">
      <alignment vertical="center" wrapText="1"/>
    </xf>
    <xf numFmtId="0" fontId="3" fillId="0" borderId="47" xfId="0" applyFont="1" applyBorder="1" applyAlignment="1">
      <alignment horizontal="center" vertical="center"/>
    </xf>
    <xf numFmtId="0" fontId="23" fillId="7" borderId="40" xfId="0" applyFont="1" applyFill="1" applyBorder="1" applyAlignment="1" applyProtection="1">
      <alignment horizontal="center" vertical="center"/>
      <protection locked="0"/>
    </xf>
    <xf numFmtId="0" fontId="23" fillId="7" borderId="3" xfId="0" applyFont="1" applyFill="1" applyBorder="1" applyAlignment="1" applyProtection="1">
      <alignment horizontal="center" vertical="center"/>
      <protection locked="0"/>
    </xf>
    <xf numFmtId="0" fontId="12" fillId="10" borderId="3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vertical="center" wrapText="1"/>
    </xf>
    <xf numFmtId="0" fontId="12" fillId="10" borderId="3" xfId="0" applyFont="1" applyFill="1" applyBorder="1" applyAlignment="1">
      <alignment horizontal="left" vertical="center" wrapText="1"/>
    </xf>
    <xf numFmtId="0" fontId="12" fillId="8" borderId="3" xfId="0" applyFont="1" applyFill="1" applyBorder="1" applyAlignment="1">
      <alignment horizontal="left" vertical="center" wrapText="1"/>
    </xf>
    <xf numFmtId="0" fontId="2" fillId="6" borderId="18" xfId="0" applyFont="1" applyFill="1" applyBorder="1" applyAlignment="1">
      <alignment vertical="center"/>
    </xf>
    <xf numFmtId="0" fontId="12" fillId="10" borderId="0" xfId="0" applyFont="1" applyFill="1" applyBorder="1" applyAlignment="1">
      <alignment vertical="center"/>
    </xf>
    <xf numFmtId="0" fontId="12" fillId="10" borderId="15" xfId="0" applyFont="1" applyFill="1" applyBorder="1" applyAlignment="1">
      <alignment vertical="center" wrapText="1"/>
    </xf>
    <xf numFmtId="0" fontId="12" fillId="8" borderId="2" xfId="0" applyFont="1" applyFill="1" applyBorder="1" applyAlignment="1">
      <alignment vertical="center"/>
    </xf>
    <xf numFmtId="0" fontId="12" fillId="8" borderId="2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49" fontId="3" fillId="0" borderId="34" xfId="0" applyNumberFormat="1" applyFont="1" applyBorder="1" applyAlignment="1">
      <alignment horizontal="left" vertical="top" wrapText="1"/>
    </xf>
    <xf numFmtId="0" fontId="33" fillId="0" borderId="0" xfId="0" applyFont="1"/>
    <xf numFmtId="0" fontId="33" fillId="0" borderId="0" xfId="0" applyFont="1" applyAlignment="1">
      <alignment horizontal="center"/>
    </xf>
    <xf numFmtId="0" fontId="34" fillId="0" borderId="0" xfId="0" applyFont="1" applyBorder="1" applyAlignment="1">
      <alignment vertical="center"/>
    </xf>
    <xf numFmtId="0" fontId="34" fillId="0" borderId="0" xfId="0" applyFont="1" applyBorder="1" applyAlignment="1">
      <alignment horizontal="center" vertical="center"/>
    </xf>
    <xf numFmtId="10" fontId="34" fillId="0" borderId="0" xfId="0" applyNumberFormat="1" applyFont="1" applyBorder="1" applyAlignment="1">
      <alignment vertical="center"/>
    </xf>
    <xf numFmtId="0" fontId="33" fillId="0" borderId="0" xfId="0" applyFont="1" applyBorder="1"/>
    <xf numFmtId="0" fontId="34" fillId="0" borderId="0" xfId="0" applyFont="1" applyBorder="1" applyAlignment="1" applyProtection="1">
      <alignment vertical="center"/>
    </xf>
    <xf numFmtId="2" fontId="35" fillId="0" borderId="0" xfId="0" applyNumberFormat="1" applyFont="1" applyBorder="1" applyAlignment="1" applyProtection="1">
      <alignment vertical="center"/>
    </xf>
    <xf numFmtId="0" fontId="34" fillId="0" borderId="0" xfId="0" applyFont="1" applyBorder="1" applyAlignment="1" applyProtection="1">
      <alignment horizontal="center" vertical="center"/>
    </xf>
    <xf numFmtId="10" fontId="34" fillId="0" borderId="0" xfId="0" applyNumberFormat="1" applyFont="1" applyBorder="1" applyAlignment="1" applyProtection="1">
      <alignment vertical="center"/>
    </xf>
    <xf numFmtId="2" fontId="34" fillId="0" borderId="0" xfId="0" applyNumberFormat="1" applyFont="1" applyBorder="1" applyAlignment="1" applyProtection="1">
      <alignment vertical="center"/>
    </xf>
    <xf numFmtId="0" fontId="36" fillId="0" borderId="0" xfId="0" applyFont="1"/>
    <xf numFmtId="0" fontId="37" fillId="8" borderId="0" xfId="0" applyFont="1" applyFill="1" applyBorder="1" applyAlignment="1" applyProtection="1">
      <alignment horizontal="center" vertical="center"/>
      <protection locked="0"/>
    </xf>
    <xf numFmtId="9" fontId="34" fillId="0" borderId="0" xfId="1" applyFont="1" applyBorder="1" applyAlignment="1" applyProtection="1">
      <alignment vertical="center"/>
    </xf>
    <xf numFmtId="2" fontId="34" fillId="0" borderId="0" xfId="0" applyNumberFormat="1" applyFont="1" applyBorder="1" applyAlignment="1">
      <alignment vertical="center"/>
    </xf>
    <xf numFmtId="0" fontId="0" fillId="0" borderId="14" xfId="0" applyBorder="1" applyAlignment="1" applyProtection="1">
      <alignment horizontal="center" vertical="center"/>
      <protection locked="0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12" xfId="0" applyBorder="1" applyAlignment="1">
      <alignment horizontal="center" vertical="center"/>
    </xf>
    <xf numFmtId="0" fontId="2" fillId="0" borderId="17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/>
    </xf>
    <xf numFmtId="0" fontId="2" fillId="0" borderId="19" xfId="0" applyFont="1" applyBorder="1" applyAlignment="1">
      <alignment horizontal="left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0" borderId="27" xfId="0" applyFont="1" applyBorder="1" applyAlignment="1">
      <alignment horizontal="left" vertical="center"/>
    </xf>
    <xf numFmtId="0" fontId="2" fillId="0" borderId="28" xfId="0" applyFont="1" applyBorder="1" applyAlignment="1">
      <alignment horizontal="left" vertical="center"/>
    </xf>
    <xf numFmtId="0" fontId="2" fillId="0" borderId="29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4" xfId="0" applyFont="1" applyBorder="1" applyAlignment="1">
      <alignment horizontal="left" vertical="center"/>
    </xf>
    <xf numFmtId="0" fontId="2" fillId="0" borderId="25" xfId="0" applyFont="1" applyBorder="1" applyAlignment="1">
      <alignment horizontal="left" vertical="center"/>
    </xf>
    <xf numFmtId="0" fontId="2" fillId="0" borderId="4" xfId="0" applyFont="1" applyBorder="1" applyAlignment="1" applyProtection="1">
      <alignment horizontal="center" vertical="center"/>
      <protection locked="0"/>
    </xf>
    <xf numFmtId="0" fontId="2" fillId="0" borderId="24" xfId="0" applyFont="1" applyBorder="1" applyAlignment="1" applyProtection="1">
      <alignment horizontal="center" vertical="center"/>
      <protection locked="0"/>
    </xf>
    <xf numFmtId="0" fontId="2" fillId="0" borderId="25" xfId="0" applyFont="1" applyBorder="1" applyAlignment="1" applyProtection="1">
      <alignment horizontal="center" vertical="center"/>
      <protection locked="0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/>
    </xf>
    <xf numFmtId="0" fontId="15" fillId="0" borderId="30" xfId="0" applyFont="1" applyBorder="1" applyAlignment="1">
      <alignment horizontal="left" vertical="center"/>
    </xf>
    <xf numFmtId="0" fontId="15" fillId="0" borderId="2" xfId="0" applyFont="1" applyBorder="1" applyAlignment="1">
      <alignment horizontal="left" vertical="center"/>
    </xf>
    <xf numFmtId="0" fontId="3" fillId="0" borderId="4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right" vertical="center" wrapText="1"/>
    </xf>
    <xf numFmtId="0" fontId="15" fillId="0" borderId="31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right" vertical="center" wrapText="1"/>
    </xf>
    <xf numFmtId="0" fontId="3" fillId="0" borderId="32" xfId="0" applyFont="1" applyBorder="1" applyAlignment="1">
      <alignment horizontal="right" vertical="center" wrapText="1"/>
    </xf>
    <xf numFmtId="0" fontId="15" fillId="0" borderId="30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5" xfId="0" applyFont="1" applyBorder="1" applyAlignment="1" applyProtection="1">
      <alignment horizontal="right" vertical="center" wrapText="1"/>
      <protection locked="0"/>
    </xf>
    <xf numFmtId="0" fontId="3" fillId="0" borderId="33" xfId="0" applyFont="1" applyBorder="1" applyAlignment="1" applyProtection="1">
      <alignment horizontal="right" vertical="center" wrapText="1"/>
      <protection locked="0"/>
    </xf>
    <xf numFmtId="0" fontId="3" fillId="0" borderId="21" xfId="0" applyFont="1" applyBorder="1" applyAlignment="1" applyProtection="1">
      <alignment horizontal="right" vertical="center" wrapText="1"/>
      <protection locked="0"/>
    </xf>
    <xf numFmtId="0" fontId="8" fillId="0" borderId="18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right" vertical="center" wrapText="1"/>
    </xf>
    <xf numFmtId="0" fontId="3" fillId="0" borderId="4" xfId="0" applyFont="1" applyBorder="1" applyAlignment="1" applyProtection="1">
      <alignment horizontal="right" vertical="center" wrapText="1"/>
      <protection locked="0"/>
    </xf>
    <xf numFmtId="0" fontId="3" fillId="0" borderId="2" xfId="0" applyFont="1" applyBorder="1" applyAlignment="1" applyProtection="1">
      <alignment horizontal="right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3" fillId="0" borderId="20" xfId="0" applyFont="1" applyBorder="1" applyAlignment="1" applyProtection="1">
      <alignment horizontal="center" vertical="center" wrapText="1"/>
      <protection locked="0"/>
    </xf>
    <xf numFmtId="0" fontId="3" fillId="0" borderId="34" xfId="0" applyFont="1" applyBorder="1" applyAlignment="1" applyProtection="1">
      <alignment horizontal="center" vertical="center" wrapText="1"/>
      <protection locked="0"/>
    </xf>
    <xf numFmtId="0" fontId="2" fillId="0" borderId="3" xfId="0" applyFont="1" applyBorder="1" applyAlignment="1">
      <alignment horizontal="left" vertical="top" wrapText="1"/>
    </xf>
    <xf numFmtId="0" fontId="15" fillId="0" borderId="3" xfId="0" applyFont="1" applyBorder="1" applyAlignment="1">
      <alignment horizontal="left" vertical="top" wrapText="1"/>
    </xf>
    <xf numFmtId="0" fontId="23" fillId="0" borderId="17" xfId="0" applyFont="1" applyBorder="1" applyAlignment="1">
      <alignment horizontal="center" vertical="top"/>
    </xf>
    <xf numFmtId="0" fontId="23" fillId="0" borderId="37" xfId="0" applyFont="1" applyBorder="1" applyAlignment="1">
      <alignment horizontal="center" vertical="top"/>
    </xf>
    <xf numFmtId="0" fontId="23" fillId="0" borderId="14" xfId="0" applyFont="1" applyBorder="1" applyAlignment="1">
      <alignment horizontal="center" vertical="top"/>
    </xf>
    <xf numFmtId="14" fontId="3" fillId="0" borderId="2" xfId="0" applyNumberFormat="1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center" vertical="center"/>
      <protection locked="0"/>
    </xf>
    <xf numFmtId="0" fontId="15" fillId="0" borderId="17" xfId="0" applyFont="1" applyBorder="1" applyAlignment="1">
      <alignment horizontal="center" vertical="top"/>
    </xf>
    <xf numFmtId="0" fontId="15" fillId="0" borderId="37" xfId="0" applyFont="1" applyBorder="1" applyAlignment="1">
      <alignment horizontal="center" vertical="top"/>
    </xf>
    <xf numFmtId="0" fontId="15" fillId="0" borderId="14" xfId="0" applyFont="1" applyBorder="1" applyAlignment="1">
      <alignment horizontal="center" vertical="top"/>
    </xf>
    <xf numFmtId="0" fontId="10" fillId="0" borderId="0" xfId="0" applyFont="1" applyBorder="1" applyAlignment="1">
      <alignment horizontal="right" vertical="center"/>
    </xf>
    <xf numFmtId="9" fontId="2" fillId="0" borderId="0" xfId="1" applyFont="1" applyAlignment="1">
      <alignment horizontal="center" vertical="center" wrapText="1"/>
    </xf>
    <xf numFmtId="2" fontId="3" fillId="0" borderId="15" xfId="0" applyNumberFormat="1" applyFont="1" applyBorder="1" applyAlignment="1" applyProtection="1">
      <alignment vertical="center"/>
    </xf>
    <xf numFmtId="0" fontId="3" fillId="0" borderId="15" xfId="0" applyFont="1" applyBorder="1" applyAlignment="1" applyProtection="1">
      <alignment vertical="center"/>
    </xf>
    <xf numFmtId="164" fontId="24" fillId="0" borderId="11" xfId="0" applyNumberFormat="1" applyFont="1" applyBorder="1" applyAlignment="1" applyProtection="1">
      <alignment vertical="center"/>
    </xf>
    <xf numFmtId="164" fontId="24" fillId="0" borderId="12" xfId="0" applyNumberFormat="1" applyFont="1" applyBorder="1" applyAlignment="1" applyProtection="1">
      <alignment vertical="center"/>
    </xf>
    <xf numFmtId="0" fontId="24" fillId="0" borderId="12" xfId="0" applyFont="1" applyBorder="1" applyAlignment="1" applyProtection="1">
      <alignment vertical="center"/>
    </xf>
    <xf numFmtId="0" fontId="24" fillId="0" borderId="13" xfId="0" applyFont="1" applyBorder="1" applyAlignment="1" applyProtection="1">
      <alignment vertical="center"/>
    </xf>
    <xf numFmtId="9" fontId="32" fillId="9" borderId="0" xfId="1" applyFont="1" applyFill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/>
    </xf>
    <xf numFmtId="0" fontId="3" fillId="3" borderId="18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0" fontId="13" fillId="0" borderId="14" xfId="0" applyFont="1" applyBorder="1" applyAlignment="1" applyProtection="1">
      <alignment vertical="top" wrapText="1"/>
      <protection locked="0"/>
    </xf>
    <xf numFmtId="0" fontId="13" fillId="0" borderId="15" xfId="0" applyFont="1" applyBorder="1" applyAlignment="1" applyProtection="1">
      <alignment vertical="top" wrapText="1"/>
      <protection locked="0"/>
    </xf>
    <xf numFmtId="0" fontId="13" fillId="0" borderId="16" xfId="0" applyFont="1" applyBorder="1" applyAlignment="1" applyProtection="1">
      <alignment vertical="top" wrapText="1"/>
      <protection locked="0"/>
    </xf>
    <xf numFmtId="0" fontId="2" fillId="0" borderId="26" xfId="0" applyFont="1" applyBorder="1" applyAlignment="1">
      <alignment horizontal="center" vertical="center" wrapText="1"/>
    </xf>
    <xf numFmtId="0" fontId="2" fillId="0" borderId="3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8" fillId="0" borderId="11" xfId="0" applyFont="1" applyBorder="1" applyAlignment="1">
      <alignment horizontal="left" vertical="center"/>
    </xf>
    <xf numFmtId="0" fontId="18" fillId="0" borderId="12" xfId="0" applyFont="1" applyBorder="1" applyAlignment="1">
      <alignment horizontal="left" vertical="center"/>
    </xf>
    <xf numFmtId="0" fontId="18" fillId="0" borderId="43" xfId="0" applyFont="1" applyBorder="1" applyAlignment="1">
      <alignment horizontal="left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2" fontId="34" fillId="0" borderId="0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6" borderId="11" xfId="0" applyFont="1" applyFill="1" applyBorder="1" applyAlignment="1">
      <alignment horizontal="left" vertical="center" wrapText="1"/>
    </xf>
    <xf numFmtId="0" fontId="2" fillId="6" borderId="0" xfId="0" applyFont="1" applyFill="1" applyBorder="1" applyAlignment="1">
      <alignment horizontal="left" vertical="center" wrapText="1"/>
    </xf>
    <xf numFmtId="0" fontId="2" fillId="6" borderId="38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0" fontId="15" fillId="0" borderId="30" xfId="0" applyFont="1" applyBorder="1" applyAlignment="1" applyProtection="1">
      <alignment horizontal="left" vertical="center"/>
      <protection locked="0"/>
    </xf>
    <xf numFmtId="0" fontId="3" fillId="0" borderId="2" xfId="0" applyFont="1" applyBorder="1" applyAlignment="1" applyProtection="1">
      <alignment horizontal="left" vertical="center"/>
      <protection locked="0"/>
    </xf>
  </cellXfs>
  <cellStyles count="2">
    <cellStyle name="Normal" xfId="0" builtinId="0"/>
    <cellStyle name="Pourcentage" xfId="1" builtinId="5"/>
  </cellStyles>
  <dxfs count="6">
    <dxf>
      <font>
        <condense val="0"/>
        <extend val="0"/>
        <color rgb="FF9C0006"/>
      </font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</dxf>
    <dxf>
      <numFmt numFmtId="0" formatCode="General"/>
      <fill>
        <gradientFill type="path" left="0.5" right="0.5" top="0.5" bottom="0.5">
          <stop position="0">
            <color theme="0"/>
          </stop>
          <stop position="1">
            <color rgb="FFFF0000"/>
          </stop>
        </gradientFill>
      </fill>
    </dxf>
  </dxfs>
  <tableStyles count="0" defaultTableStyle="TableStyleMedium9"/>
  <colors>
    <mruColors>
      <color rgb="FF00FFFF"/>
      <color rgb="FFE2E1FB"/>
      <color rgb="FF0000FF"/>
      <color rgb="FFE2E0F8"/>
      <color rgb="FFF8D796"/>
      <color rgb="FFFADDA4"/>
      <color rgb="FFFADB9C"/>
      <color rgb="FFF9CD7F"/>
      <color rgb="FFF2CAD3"/>
      <color rgb="FFFADDD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222250</xdr:colOff>
      <xdr:row>19</xdr:row>
      <xdr:rowOff>1</xdr:rowOff>
    </xdr:from>
    <xdr:to>
      <xdr:col>9</xdr:col>
      <xdr:colOff>0</xdr:colOff>
      <xdr:row>20</xdr:row>
      <xdr:rowOff>95250</xdr:rowOff>
    </xdr:to>
    <xdr:sp macro="" textlink="">
      <xdr:nvSpPr>
        <xdr:cNvPr id="2" name="Flèche à angle droit 1"/>
        <xdr:cNvSpPr/>
      </xdr:nvSpPr>
      <xdr:spPr>
        <a:xfrm>
          <a:off x="9813925" y="4143376"/>
          <a:ext cx="149225" cy="257174"/>
        </a:xfrm>
        <a:prstGeom prst="bentUpArrow">
          <a:avLst>
            <a:gd name="adj1" fmla="val 25000"/>
            <a:gd name="adj2" fmla="val 33696"/>
            <a:gd name="adj3" fmla="val 50000"/>
          </a:avLst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fr-FR" sz="1100"/>
        </a:p>
      </xdr:txBody>
    </xdr:sp>
    <xdr:clientData/>
  </xdr:twoCellAnchor>
  <xdr:twoCellAnchor>
    <xdr:from>
      <xdr:col>9</xdr:col>
      <xdr:colOff>571501</xdr:colOff>
      <xdr:row>3</xdr:row>
      <xdr:rowOff>158749</xdr:rowOff>
    </xdr:from>
    <xdr:to>
      <xdr:col>9</xdr:col>
      <xdr:colOff>571501</xdr:colOff>
      <xdr:row>19</xdr:row>
      <xdr:rowOff>21166</xdr:rowOff>
    </xdr:to>
    <xdr:cxnSp macro="">
      <xdr:nvCxnSpPr>
        <xdr:cNvPr id="3" name="Connecteur droit 2"/>
        <xdr:cNvCxnSpPr/>
      </xdr:nvCxnSpPr>
      <xdr:spPr>
        <a:xfrm>
          <a:off x="10534651" y="777874"/>
          <a:ext cx="0" cy="3386667"/>
        </a:xfrm>
        <a:prstGeom prst="line">
          <a:avLst/>
        </a:prstGeom>
        <a:ln w="9525">
          <a:solidFill>
            <a:srgbClr val="FF0000"/>
          </a:solidFill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37"/>
  <sheetViews>
    <sheetView tabSelected="1" view="pageLayout" topLeftCell="A16" zoomScaleNormal="100" workbookViewId="0">
      <selection activeCell="B35" sqref="B35:C35"/>
    </sheetView>
  </sheetViews>
  <sheetFormatPr baseColWidth="10" defaultRowHeight="12.75" x14ac:dyDescent="0.2"/>
  <cols>
    <col min="1" max="1" width="7" customWidth="1"/>
    <col min="2" max="2" width="71.6640625" customWidth="1"/>
    <col min="3" max="3" width="18.1640625" customWidth="1"/>
    <col min="4" max="4" width="8.33203125" style="35" customWidth="1"/>
    <col min="5" max="5" width="52.83203125" customWidth="1"/>
    <col min="6" max="6" width="5.1640625" customWidth="1"/>
    <col min="7" max="7" width="6.5" customWidth="1"/>
  </cols>
  <sheetData>
    <row r="1" spans="2:7" ht="13.5" thickBot="1" x14ac:dyDescent="0.25">
      <c r="B1" s="133" t="s">
        <v>11</v>
      </c>
      <c r="C1" s="134"/>
      <c r="D1" s="134"/>
      <c r="E1" s="134"/>
      <c r="F1" s="134"/>
      <c r="G1" s="135"/>
    </row>
    <row r="2" spans="2:7" x14ac:dyDescent="0.2">
      <c r="B2" s="1" t="s">
        <v>12</v>
      </c>
      <c r="C2" s="136" t="s">
        <v>65</v>
      </c>
      <c r="D2" s="137"/>
      <c r="E2" s="137"/>
      <c r="F2" s="137"/>
      <c r="G2" s="138"/>
    </row>
    <row r="3" spans="2:7" x14ac:dyDescent="0.2">
      <c r="B3" s="2" t="s">
        <v>13</v>
      </c>
      <c r="C3" s="139" t="s">
        <v>47</v>
      </c>
      <c r="D3" s="140"/>
      <c r="E3" s="140"/>
      <c r="F3" s="140"/>
      <c r="G3" s="141"/>
    </row>
    <row r="4" spans="2:7" x14ac:dyDescent="0.2">
      <c r="B4" s="2" t="s">
        <v>14</v>
      </c>
      <c r="C4" s="123"/>
      <c r="D4" s="124"/>
      <c r="E4" s="124"/>
      <c r="F4" s="124"/>
      <c r="G4" s="125"/>
    </row>
    <row r="5" spans="2:7" x14ac:dyDescent="0.2">
      <c r="B5" s="2" t="s">
        <v>15</v>
      </c>
      <c r="C5" s="142">
        <v>2024</v>
      </c>
      <c r="D5" s="143"/>
      <c r="E5" s="143"/>
      <c r="F5" s="143"/>
      <c r="G5" s="144"/>
    </row>
    <row r="6" spans="2:7" x14ac:dyDescent="0.2">
      <c r="B6" s="2" t="s">
        <v>16</v>
      </c>
      <c r="C6" s="123"/>
      <c r="D6" s="124"/>
      <c r="E6" s="124"/>
      <c r="F6" s="124"/>
      <c r="G6" s="125"/>
    </row>
    <row r="7" spans="2:7" x14ac:dyDescent="0.2">
      <c r="B7" s="2" t="s">
        <v>17</v>
      </c>
      <c r="C7" s="123"/>
      <c r="D7" s="124"/>
      <c r="E7" s="124"/>
      <c r="F7" s="124"/>
      <c r="G7" s="125"/>
    </row>
    <row r="8" spans="2:7" x14ac:dyDescent="0.2">
      <c r="B8" s="2" t="s">
        <v>18</v>
      </c>
      <c r="C8" s="123"/>
      <c r="D8" s="124"/>
      <c r="E8" s="124"/>
      <c r="F8" s="124"/>
      <c r="G8" s="125"/>
    </row>
    <row r="9" spans="2:7" ht="13.5" thickBot="1" x14ac:dyDescent="0.25">
      <c r="B9" s="3" t="s">
        <v>19</v>
      </c>
      <c r="C9" s="126"/>
      <c r="D9" s="127"/>
      <c r="E9" s="127"/>
      <c r="F9" s="127"/>
      <c r="G9" s="128"/>
    </row>
    <row r="10" spans="2:7" ht="6.75" customHeight="1" thickBot="1" x14ac:dyDescent="0.25">
      <c r="B10" s="129"/>
      <c r="C10" s="129"/>
      <c r="D10" s="129"/>
      <c r="E10" s="129"/>
      <c r="F10" s="129"/>
      <c r="G10" s="129"/>
    </row>
    <row r="11" spans="2:7" x14ac:dyDescent="0.2">
      <c r="B11" s="130" t="s">
        <v>20</v>
      </c>
      <c r="C11" s="131"/>
      <c r="D11" s="131"/>
      <c r="E11" s="131"/>
      <c r="F11" s="131"/>
      <c r="G11" s="132"/>
    </row>
    <row r="12" spans="2:7" ht="13.5" thickBot="1" x14ac:dyDescent="0.25">
      <c r="B12" s="120"/>
      <c r="C12" s="121"/>
      <c r="D12" s="121"/>
      <c r="E12" s="121"/>
      <c r="F12" s="121"/>
      <c r="G12" s="122"/>
    </row>
    <row r="13" spans="2:7" ht="6.75" customHeight="1" thickBot="1" x14ac:dyDescent="0.25">
      <c r="B13" s="129"/>
      <c r="C13" s="129"/>
      <c r="D13" s="129"/>
      <c r="E13" s="129"/>
      <c r="F13" s="129"/>
      <c r="G13" s="129"/>
    </row>
    <row r="14" spans="2:7" ht="13.5" thickBot="1" x14ac:dyDescent="0.25">
      <c r="B14" s="145" t="s">
        <v>21</v>
      </c>
      <c r="C14" s="146"/>
      <c r="D14" s="146"/>
      <c r="E14" s="146"/>
      <c r="F14" s="146"/>
      <c r="G14" s="147"/>
    </row>
    <row r="15" spans="2:7" ht="25.5" x14ac:dyDescent="0.2">
      <c r="B15" s="4" t="s">
        <v>30</v>
      </c>
      <c r="C15" s="5"/>
      <c r="D15" s="59" t="s">
        <v>24</v>
      </c>
      <c r="E15" s="6"/>
      <c r="F15" s="7"/>
      <c r="G15" s="8"/>
    </row>
    <row r="16" spans="2:7" x14ac:dyDescent="0.2">
      <c r="B16" s="4" t="s">
        <v>31</v>
      </c>
      <c r="C16" s="10"/>
      <c r="D16" s="60" t="s">
        <v>25</v>
      </c>
      <c r="E16" s="11"/>
      <c r="F16" s="12"/>
      <c r="G16" s="13"/>
    </row>
    <row r="17" spans="2:7" x14ac:dyDescent="0.2">
      <c r="B17" s="9" t="s">
        <v>50</v>
      </c>
      <c r="C17" s="10"/>
      <c r="D17" s="60" t="s">
        <v>48</v>
      </c>
      <c r="E17" s="11"/>
      <c r="F17" s="12"/>
      <c r="G17" s="13"/>
    </row>
    <row r="18" spans="2:7" ht="26.25" thickBot="1" x14ac:dyDescent="0.25">
      <c r="B18" s="9" t="s">
        <v>51</v>
      </c>
      <c r="C18" s="10"/>
      <c r="D18" s="60" t="s">
        <v>49</v>
      </c>
      <c r="E18" s="11"/>
      <c r="F18" s="12"/>
      <c r="G18" s="13"/>
    </row>
    <row r="19" spans="2:7" ht="13.5" thickBot="1" x14ac:dyDescent="0.25">
      <c r="B19" s="148" t="s">
        <v>22</v>
      </c>
      <c r="C19" s="148"/>
      <c r="D19" s="148"/>
      <c r="E19" s="148"/>
      <c r="F19" s="148"/>
      <c r="G19" s="148"/>
    </row>
    <row r="20" spans="2:7" ht="13.5" thickBot="1" x14ac:dyDescent="0.25">
      <c r="B20" s="133" t="s">
        <v>23</v>
      </c>
      <c r="C20" s="134"/>
      <c r="D20" s="134"/>
      <c r="E20" s="134"/>
      <c r="F20" s="134"/>
      <c r="G20" s="135"/>
    </row>
    <row r="21" spans="2:7" ht="13.5" thickBot="1" x14ac:dyDescent="0.25">
      <c r="B21" s="153" t="s">
        <v>33</v>
      </c>
      <c r="C21" s="154"/>
      <c r="D21" s="61"/>
      <c r="E21" s="155"/>
      <c r="F21" s="156"/>
      <c r="G21" s="14"/>
    </row>
    <row r="22" spans="2:7" x14ac:dyDescent="0.2">
      <c r="B22" s="153" t="s">
        <v>32</v>
      </c>
      <c r="C22" s="154"/>
      <c r="D22" s="61"/>
      <c r="E22" s="48"/>
      <c r="F22" s="47"/>
      <c r="G22" s="14"/>
    </row>
    <row r="23" spans="2:7" x14ac:dyDescent="0.2">
      <c r="B23" s="149" t="s">
        <v>34</v>
      </c>
      <c r="C23" s="150"/>
      <c r="D23" s="61"/>
      <c r="E23" s="48"/>
      <c r="F23" s="47"/>
      <c r="G23" s="14"/>
    </row>
    <row r="24" spans="2:7" x14ac:dyDescent="0.2">
      <c r="B24" s="149" t="s">
        <v>35</v>
      </c>
      <c r="C24" s="150"/>
      <c r="D24" s="45"/>
      <c r="E24" s="151"/>
      <c r="F24" s="152"/>
      <c r="G24" s="15"/>
    </row>
    <row r="25" spans="2:7" x14ac:dyDescent="0.2">
      <c r="B25" s="157" t="s">
        <v>28</v>
      </c>
      <c r="C25" s="158"/>
      <c r="D25" s="45"/>
      <c r="E25" s="151"/>
      <c r="F25" s="152"/>
      <c r="G25" s="15"/>
    </row>
    <row r="26" spans="2:7" x14ac:dyDescent="0.2">
      <c r="B26" s="149" t="s">
        <v>44</v>
      </c>
      <c r="C26" s="150"/>
      <c r="D26" s="45"/>
      <c r="E26" s="151"/>
      <c r="F26" s="152"/>
      <c r="G26" s="15"/>
    </row>
    <row r="27" spans="2:7" x14ac:dyDescent="0.2">
      <c r="B27" s="63" t="s">
        <v>45</v>
      </c>
      <c r="C27" s="64"/>
      <c r="D27" s="45"/>
      <c r="E27" s="44"/>
      <c r="F27" s="43"/>
      <c r="G27" s="15"/>
    </row>
    <row r="28" spans="2:7" x14ac:dyDescent="0.2">
      <c r="B28" s="157" t="s">
        <v>38</v>
      </c>
      <c r="C28" s="158"/>
      <c r="D28" s="45"/>
      <c r="E28" s="151"/>
      <c r="F28" s="152"/>
      <c r="G28" s="15"/>
    </row>
    <row r="29" spans="2:7" x14ac:dyDescent="0.2">
      <c r="B29" s="149" t="s">
        <v>36</v>
      </c>
      <c r="C29" s="210"/>
      <c r="D29" s="45"/>
      <c r="E29" s="151"/>
      <c r="F29" s="152"/>
      <c r="G29" s="15"/>
    </row>
    <row r="30" spans="2:7" x14ac:dyDescent="0.2">
      <c r="B30" s="157" t="s">
        <v>39</v>
      </c>
      <c r="C30" s="158"/>
      <c r="D30" s="45"/>
      <c r="E30" s="151"/>
      <c r="F30" s="152"/>
      <c r="G30" s="15"/>
    </row>
    <row r="31" spans="2:7" x14ac:dyDescent="0.2">
      <c r="B31" s="157" t="s">
        <v>37</v>
      </c>
      <c r="C31" s="158"/>
      <c r="D31" s="45"/>
      <c r="E31" s="151"/>
      <c r="F31" s="152"/>
      <c r="G31" s="15"/>
    </row>
    <row r="32" spans="2:7" x14ac:dyDescent="0.2">
      <c r="B32" s="157" t="s">
        <v>41</v>
      </c>
      <c r="C32" s="158"/>
      <c r="D32" s="45"/>
      <c r="E32" s="151"/>
      <c r="F32" s="152"/>
      <c r="G32" s="15"/>
    </row>
    <row r="33" spans="2:7" x14ac:dyDescent="0.2">
      <c r="B33" s="157" t="s">
        <v>42</v>
      </c>
      <c r="C33" s="158"/>
      <c r="D33" s="45"/>
      <c r="E33" s="151"/>
      <c r="F33" s="152"/>
      <c r="G33" s="15"/>
    </row>
    <row r="34" spans="2:7" x14ac:dyDescent="0.2">
      <c r="B34" s="157" t="s">
        <v>40</v>
      </c>
      <c r="C34" s="158"/>
      <c r="D34" s="62"/>
      <c r="E34" s="163"/>
      <c r="F34" s="163"/>
      <c r="G34" s="15"/>
    </row>
    <row r="35" spans="2:7" x14ac:dyDescent="0.2">
      <c r="B35" s="211" t="s">
        <v>43</v>
      </c>
      <c r="C35" s="212"/>
      <c r="D35" s="45"/>
      <c r="E35" s="164"/>
      <c r="F35" s="165"/>
      <c r="G35" s="15"/>
    </row>
    <row r="36" spans="2:7" ht="13.5" thickBot="1" x14ac:dyDescent="0.25">
      <c r="B36" s="159"/>
      <c r="C36" s="160"/>
      <c r="D36" s="46"/>
      <c r="E36" s="161"/>
      <c r="F36" s="160"/>
      <c r="G36" s="16"/>
    </row>
    <row r="37" spans="2:7" ht="15" x14ac:dyDescent="0.2">
      <c r="B37" s="162" t="s">
        <v>10</v>
      </c>
      <c r="C37" s="162"/>
      <c r="D37" s="162"/>
      <c r="E37" s="162"/>
      <c r="F37" s="162"/>
      <c r="G37" s="162"/>
    </row>
  </sheetData>
  <mergeCells count="45">
    <mergeCell ref="B32:C32"/>
    <mergeCell ref="E32:F32"/>
    <mergeCell ref="B36:C36"/>
    <mergeCell ref="E36:F36"/>
    <mergeCell ref="B37:G37"/>
    <mergeCell ref="B33:C33"/>
    <mergeCell ref="E33:F33"/>
    <mergeCell ref="B34:C34"/>
    <mergeCell ref="E34:F34"/>
    <mergeCell ref="B35:C35"/>
    <mergeCell ref="E35:F35"/>
    <mergeCell ref="B29:C29"/>
    <mergeCell ref="E29:F29"/>
    <mergeCell ref="B30:C30"/>
    <mergeCell ref="E30:F30"/>
    <mergeCell ref="B31:C31"/>
    <mergeCell ref="E31:F31"/>
    <mergeCell ref="B25:C25"/>
    <mergeCell ref="E25:F25"/>
    <mergeCell ref="B28:C28"/>
    <mergeCell ref="E26:F26"/>
    <mergeCell ref="E28:F28"/>
    <mergeCell ref="B26:C26"/>
    <mergeCell ref="B13:G13"/>
    <mergeCell ref="B14:G14"/>
    <mergeCell ref="B19:G19"/>
    <mergeCell ref="B20:G20"/>
    <mergeCell ref="B24:C24"/>
    <mergeCell ref="E24:F24"/>
    <mergeCell ref="B22:C22"/>
    <mergeCell ref="B23:C23"/>
    <mergeCell ref="B21:C21"/>
    <mergeCell ref="E21:F21"/>
    <mergeCell ref="C6:G6"/>
    <mergeCell ref="B1:G1"/>
    <mergeCell ref="C2:G2"/>
    <mergeCell ref="C3:G3"/>
    <mergeCell ref="C4:G4"/>
    <mergeCell ref="C5:G5"/>
    <mergeCell ref="B12:G12"/>
    <mergeCell ref="C7:G7"/>
    <mergeCell ref="C8:G8"/>
    <mergeCell ref="C9:G9"/>
    <mergeCell ref="B10:G10"/>
    <mergeCell ref="B11:G11"/>
  </mergeCells>
  <phoneticPr fontId="1" type="noConversion"/>
  <printOptions horizontalCentered="1"/>
  <pageMargins left="0.25" right="0.25" top="0.75" bottom="0.75" header="0.3" footer="0.3"/>
  <pageSetup paperSize="9" scale="94" orientation="landscape" horizontalDpi="4294967292" verticalDpi="4294967292" r:id="rId1"/>
  <headerFooter>
    <oddHeader>&amp;L&amp;"Arial,Normal"L'ACADEMIE DE :&amp;C&amp;"Arial,Normal"ANNEXE 4- U42  BTS METIERS DE LA MODE - VETEMENT</oddHeader>
    <oddFooter>&amp;L&amp;"Arial,Normal"L'INSPECTION GENERALE</oddFooter>
  </headerFooter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33"/>
  <sheetViews>
    <sheetView zoomScale="96" zoomScaleNormal="96" workbookViewId="0">
      <selection activeCell="U16" sqref="U16"/>
    </sheetView>
  </sheetViews>
  <sheetFormatPr baseColWidth="10" defaultRowHeight="15.75" x14ac:dyDescent="0.25"/>
  <cols>
    <col min="1" max="1" width="11.83203125" style="49" customWidth="1"/>
    <col min="2" max="2" width="64.1640625" customWidth="1"/>
    <col min="3" max="3" width="75.5" customWidth="1"/>
    <col min="4" max="4" width="4.33203125" customWidth="1"/>
    <col min="5" max="8" width="4" customWidth="1"/>
    <col min="9" max="9" width="2.5" style="38" customWidth="1"/>
    <col min="10" max="10" width="19.83203125" customWidth="1"/>
    <col min="11" max="11" width="1.6640625" customWidth="1"/>
    <col min="12" max="12" width="26.33203125" hidden="1" customWidth="1"/>
    <col min="13" max="13" width="5.83203125" style="83" customWidth="1"/>
    <col min="14" max="14" width="2.6640625" style="105" customWidth="1"/>
    <col min="15" max="15" width="8.5" style="105" customWidth="1"/>
    <col min="16" max="16" width="5.5" style="106" customWidth="1"/>
    <col min="17" max="17" width="10.33203125" style="105" customWidth="1"/>
    <col min="18" max="18" width="8.5" style="105" customWidth="1"/>
    <col min="19" max="19" width="4.6640625" style="105" customWidth="1"/>
    <col min="20" max="22" width="12" style="105"/>
  </cols>
  <sheetData>
    <row r="1" spans="1:20" x14ac:dyDescent="0.25">
      <c r="A1" s="78" t="s">
        <v>59</v>
      </c>
      <c r="B1" s="76"/>
    </row>
    <row r="2" spans="1:20" ht="16.5" thickBot="1" x14ac:dyDescent="0.3">
      <c r="A2" s="79" t="s">
        <v>60</v>
      </c>
      <c r="B2" s="77"/>
    </row>
    <row r="3" spans="1:20" ht="16.5" thickBot="1" x14ac:dyDescent="0.3">
      <c r="A3" s="199" t="s">
        <v>64</v>
      </c>
      <c r="B3" s="200"/>
      <c r="C3" s="201"/>
      <c r="D3" s="202" t="s">
        <v>63</v>
      </c>
      <c r="E3" s="202"/>
      <c r="F3" s="202"/>
      <c r="G3" s="202"/>
      <c r="H3" s="203"/>
      <c r="O3" s="204" t="s">
        <v>7</v>
      </c>
    </row>
    <row r="4" spans="1:20" thickBot="1" x14ac:dyDescent="0.25">
      <c r="A4" s="205" t="s">
        <v>6</v>
      </c>
      <c r="B4" s="206"/>
      <c r="C4" s="17"/>
      <c r="D4" s="18" t="s">
        <v>61</v>
      </c>
      <c r="E4" s="18">
        <v>0</v>
      </c>
      <c r="F4" s="18">
        <v>1</v>
      </c>
      <c r="G4" s="18">
        <v>2</v>
      </c>
      <c r="H4" s="56">
        <v>3</v>
      </c>
      <c r="I4" s="39"/>
      <c r="J4" s="84" t="s">
        <v>26</v>
      </c>
      <c r="K4" s="37"/>
      <c r="L4" s="20"/>
      <c r="M4" s="80" t="s">
        <v>62</v>
      </c>
      <c r="N4" s="107"/>
      <c r="O4" s="204"/>
      <c r="P4" s="108"/>
      <c r="Q4" s="109"/>
      <c r="T4" s="110"/>
    </row>
    <row r="5" spans="1:20" ht="19.5" customHeight="1" thickBot="1" x14ac:dyDescent="0.25">
      <c r="A5" s="71" t="s">
        <v>29</v>
      </c>
      <c r="B5" s="97"/>
      <c r="C5" s="89"/>
      <c r="D5" s="21"/>
      <c r="E5" s="21"/>
      <c r="F5" s="21"/>
      <c r="G5" s="21"/>
      <c r="H5" s="22"/>
      <c r="I5" s="39"/>
      <c r="J5" s="85">
        <f>AVERAGE(J6:J14)</f>
        <v>0.66666666666666674</v>
      </c>
      <c r="K5" s="66"/>
      <c r="L5" s="68" t="s">
        <v>8</v>
      </c>
      <c r="M5" s="81">
        <v>0.6</v>
      </c>
      <c r="N5" s="111"/>
      <c r="O5" s="112">
        <f>IF(P5=1,(O6*P6+O7*P7+O8*P8+O9*P9+O10*P10+O11*P11+O12*P12+O13*P13+O14*P14)/(P6*M6+P7*M7+P8*M8+P9*M9+M10*P10+P11*M11+M12*P12+M13*P13+M14*P14),0)</f>
        <v>13.999999999999996</v>
      </c>
      <c r="P5" s="113">
        <f>IF(SUM(P6:P14)=0,0,1)</f>
        <v>1</v>
      </c>
      <c r="Q5" s="114"/>
      <c r="S5" s="109"/>
      <c r="T5" s="110"/>
    </row>
    <row r="6" spans="1:20" ht="25.5" x14ac:dyDescent="0.2">
      <c r="A6" s="172" t="s">
        <v>52</v>
      </c>
      <c r="B6" s="170" t="s">
        <v>55</v>
      </c>
      <c r="C6" s="93" t="s">
        <v>70</v>
      </c>
      <c r="D6" s="87"/>
      <c r="E6" s="52"/>
      <c r="F6" s="52"/>
      <c r="G6" s="52">
        <v>1</v>
      </c>
      <c r="H6" s="53"/>
      <c r="I6" s="36" t="str">
        <f t="shared" ref="I6:I19" si="0">IF(OR(SUM(D6:H6)="",SUM(D6:H6)&gt;1),"  ","")</f>
        <v/>
      </c>
      <c r="J6" s="86">
        <f>IF(P6=0,"",Q6)</f>
        <v>0.66666666666666663</v>
      </c>
      <c r="K6" s="69"/>
      <c r="L6" s="65" t="s">
        <v>9</v>
      </c>
      <c r="M6" s="82">
        <v>0.2</v>
      </c>
      <c r="N6" s="111"/>
      <c r="O6" s="115">
        <f>(IF(F6&lt;&gt;"",1/3)+IF(G6&lt;&gt;"",2/3)+IF(H6&lt;&gt;"",1,0))*M6*20</f>
        <v>2.6666666666666665</v>
      </c>
      <c r="P6" s="113">
        <f>IF(D6="NON",0,IF(E6&lt;&gt;"",1,0)+IF(F6&lt;&gt;"",1,0)+IF(G6&lt;&gt;"",1,0)+IF(H6&lt;&gt;"",1,0))</f>
        <v>1</v>
      </c>
      <c r="Q6" s="114">
        <f t="shared" ref="Q6:Q19" si="1">O6/(M6*20)</f>
        <v>0.66666666666666663</v>
      </c>
      <c r="R6" s="116" t="b">
        <f>IF(D6="",OR(E6&lt;&gt;"",F6&lt;&gt;"",G6&lt;&gt;"",H6&lt;&gt;""),0)</f>
        <v>1</v>
      </c>
      <c r="T6" s="117">
        <f>IF(SUM(E6:H6)=1,1,0)</f>
        <v>1</v>
      </c>
    </row>
    <row r="7" spans="1:20" ht="12.75" x14ac:dyDescent="0.2">
      <c r="A7" s="173"/>
      <c r="B7" s="170"/>
      <c r="C7" s="94" t="s">
        <v>71</v>
      </c>
      <c r="D7" s="87" t="str">
        <f>IF(SUM(E7:H7)=1,"","Non")</f>
        <v/>
      </c>
      <c r="E7" s="52"/>
      <c r="F7" s="52">
        <v>1</v>
      </c>
      <c r="G7" s="52"/>
      <c r="H7" s="53"/>
      <c r="I7" s="36" t="str">
        <f t="shared" si="0"/>
        <v/>
      </c>
      <c r="J7" s="86">
        <f t="shared" ref="J7:J14" si="2">IF(P7=0,"",Q7)</f>
        <v>0.33333333333333331</v>
      </c>
      <c r="K7" s="69"/>
      <c r="L7" s="65"/>
      <c r="M7" s="82">
        <v>0.15</v>
      </c>
      <c r="N7" s="111"/>
      <c r="O7" s="115">
        <f t="shared" ref="O7:O9" si="3">(IF(F7&lt;&gt;"",1/3)+IF(G7&lt;&gt;"",2/3)+IF(H7&lt;&gt;"",1,0))*M7*20</f>
        <v>0.99999999999999989</v>
      </c>
      <c r="P7" s="113">
        <f t="shared" ref="P7:P9" si="4">IF(D7="NON",0,IF(E7&lt;&gt;"",1,0)+IF(F7&lt;&gt;"",1,0)+IF(G7&lt;&gt;"",1,0)+IF(H7&lt;&gt;"",1,0))</f>
        <v>1</v>
      </c>
      <c r="Q7" s="114">
        <f t="shared" si="1"/>
        <v>0.33333333333333331</v>
      </c>
      <c r="R7" s="116"/>
      <c r="T7" s="117">
        <f t="shared" ref="T7:T9" si="5">IF(SUM(E7:H7)=1,1,0)</f>
        <v>1</v>
      </c>
    </row>
    <row r="8" spans="1:20" ht="12.75" x14ac:dyDescent="0.2">
      <c r="A8" s="173"/>
      <c r="B8" s="170"/>
      <c r="C8" s="93" t="s">
        <v>72</v>
      </c>
      <c r="D8" s="87"/>
      <c r="E8" s="52"/>
      <c r="F8" s="52"/>
      <c r="G8" s="52"/>
      <c r="H8" s="53">
        <v>1</v>
      </c>
      <c r="I8" s="36" t="str">
        <f t="shared" si="0"/>
        <v/>
      </c>
      <c r="J8" s="86">
        <f t="shared" si="2"/>
        <v>1</v>
      </c>
      <c r="K8" s="69"/>
      <c r="L8" s="65"/>
      <c r="M8" s="82">
        <v>0.15</v>
      </c>
      <c r="N8" s="111"/>
      <c r="O8" s="115">
        <f t="shared" si="3"/>
        <v>3</v>
      </c>
      <c r="P8" s="113">
        <f t="shared" si="4"/>
        <v>1</v>
      </c>
      <c r="Q8" s="114">
        <f t="shared" si="1"/>
        <v>1</v>
      </c>
      <c r="R8" s="116"/>
      <c r="T8" s="117">
        <f t="shared" si="5"/>
        <v>1</v>
      </c>
    </row>
    <row r="9" spans="1:20" ht="12.75" x14ac:dyDescent="0.2">
      <c r="A9" s="173"/>
      <c r="B9" s="170"/>
      <c r="C9" s="94" t="s">
        <v>73</v>
      </c>
      <c r="D9" s="87" t="str">
        <f t="shared" ref="D9" si="6">IF(SUM(E9:H9)=1,"","Non")</f>
        <v/>
      </c>
      <c r="E9" s="52"/>
      <c r="F9" s="52"/>
      <c r="G9" s="52">
        <v>1</v>
      </c>
      <c r="H9" s="53"/>
      <c r="I9" s="36" t="str">
        <f t="shared" si="0"/>
        <v/>
      </c>
      <c r="J9" s="86">
        <f t="shared" si="2"/>
        <v>0.66666666666666663</v>
      </c>
      <c r="K9" s="69"/>
      <c r="L9" s="65"/>
      <c r="M9" s="82">
        <v>0.1</v>
      </c>
      <c r="N9" s="111"/>
      <c r="O9" s="115">
        <f t="shared" si="3"/>
        <v>1.3333333333333333</v>
      </c>
      <c r="P9" s="113">
        <f t="shared" si="4"/>
        <v>1</v>
      </c>
      <c r="Q9" s="114">
        <f t="shared" si="1"/>
        <v>0.66666666666666663</v>
      </c>
      <c r="R9" s="116"/>
      <c r="T9" s="117">
        <f t="shared" si="5"/>
        <v>1</v>
      </c>
    </row>
    <row r="10" spans="1:20" ht="24" customHeight="1" x14ac:dyDescent="0.2">
      <c r="A10" s="173"/>
      <c r="B10" s="171" t="s">
        <v>54</v>
      </c>
      <c r="C10" s="93" t="s">
        <v>74</v>
      </c>
      <c r="D10" s="87"/>
      <c r="E10" s="52"/>
      <c r="F10" s="52"/>
      <c r="G10" s="52"/>
      <c r="H10" s="53">
        <v>1</v>
      </c>
      <c r="I10" s="36" t="str">
        <f t="shared" si="0"/>
        <v/>
      </c>
      <c r="J10" s="86">
        <f t="shared" si="2"/>
        <v>1</v>
      </c>
      <c r="K10" s="69"/>
      <c r="L10" s="65" t="s">
        <v>9</v>
      </c>
      <c r="M10" s="82">
        <v>0.15</v>
      </c>
      <c r="N10" s="111"/>
      <c r="O10" s="115">
        <f t="shared" ref="O10:O19" si="7">(IF(F10&lt;&gt;"",1/3)+IF(G10&lt;&gt;"",2/3)+IF(H10&lt;&gt;"",1,0))*M10*20</f>
        <v>3</v>
      </c>
      <c r="P10" s="113">
        <f t="shared" ref="P10:P19" si="8">IF(D10="NON",0,IF(E10&lt;&gt;"",1,0)+IF(F10&lt;&gt;"",1,0)+IF(G10&lt;&gt;"",1,0)+IF(H10&lt;&gt;"",1,0))</f>
        <v>1</v>
      </c>
      <c r="Q10" s="114">
        <f t="shared" si="1"/>
        <v>1</v>
      </c>
      <c r="R10" s="116" t="b">
        <f t="shared" ref="R10:R19" si="9">IF(D10="",OR(E10&lt;&gt;"",F10&lt;&gt;"",G10&lt;&gt;"",H10&lt;&gt;""),0)</f>
        <v>1</v>
      </c>
      <c r="T10" s="117">
        <f t="shared" ref="T10:T19" si="10">IF(SUM(E10:H10)=1,1,0)</f>
        <v>1</v>
      </c>
    </row>
    <row r="11" spans="1:20" ht="24" customHeight="1" x14ac:dyDescent="0.2">
      <c r="A11" s="173"/>
      <c r="B11" s="171"/>
      <c r="C11" s="94" t="s">
        <v>75</v>
      </c>
      <c r="D11" s="87"/>
      <c r="E11" s="91"/>
      <c r="F11" s="52">
        <v>1</v>
      </c>
      <c r="G11" s="52"/>
      <c r="H11" s="53"/>
      <c r="I11" s="36" t="str">
        <f t="shared" si="0"/>
        <v/>
      </c>
      <c r="J11" s="86">
        <f t="shared" si="2"/>
        <v>0.33333333333333331</v>
      </c>
      <c r="K11" s="69"/>
      <c r="L11" s="65"/>
      <c r="M11" s="82">
        <v>0.05</v>
      </c>
      <c r="N11" s="111"/>
      <c r="O11" s="115">
        <f t="shared" ref="O11" si="11">(IF(F11&lt;&gt;"",1/3)+IF(G11&lt;&gt;"",2/3)+IF(H11&lt;&gt;"",1,0))*M11*20</f>
        <v>0.33333333333333331</v>
      </c>
      <c r="P11" s="113">
        <f t="shared" ref="P11" si="12">IF(D11="NON",0,IF(E11&lt;&gt;"",1,0)+IF(F11&lt;&gt;"",1,0)+IF(G11&lt;&gt;"",1,0)+IF(H11&lt;&gt;"",1,0))</f>
        <v>1</v>
      </c>
      <c r="Q11" s="114">
        <f t="shared" ref="Q11" si="13">O11/(M11*20)</f>
        <v>0.33333333333333331</v>
      </c>
      <c r="R11" s="116" t="b">
        <f t="shared" ref="R11" si="14">IF(D11="",OR(E11&lt;&gt;"",F11&lt;&gt;"",G11&lt;&gt;"",H11&lt;&gt;""),0)</f>
        <v>1</v>
      </c>
      <c r="T11" s="117">
        <f t="shared" si="10"/>
        <v>1</v>
      </c>
    </row>
    <row r="12" spans="1:20" ht="29.25" customHeight="1" x14ac:dyDescent="0.2">
      <c r="A12" s="173"/>
      <c r="B12" s="171" t="s">
        <v>53</v>
      </c>
      <c r="C12" s="95" t="s">
        <v>76</v>
      </c>
      <c r="D12" s="52" t="str">
        <f t="shared" ref="D12:D14" si="15">IF(SUM(E12:H12)=1,"","Non")</f>
        <v/>
      </c>
      <c r="E12" s="52"/>
      <c r="F12" s="52"/>
      <c r="G12" s="52">
        <v>1</v>
      </c>
      <c r="H12" s="53"/>
      <c r="I12" s="36" t="str">
        <f t="shared" si="0"/>
        <v/>
      </c>
      <c r="J12" s="86">
        <f t="shared" si="2"/>
        <v>0.66666666666666663</v>
      </c>
      <c r="K12" s="69"/>
      <c r="L12" s="65" t="s">
        <v>9</v>
      </c>
      <c r="M12" s="82">
        <v>0.05</v>
      </c>
      <c r="N12" s="111"/>
      <c r="O12" s="115">
        <f t="shared" si="7"/>
        <v>0.66666666666666663</v>
      </c>
      <c r="P12" s="113">
        <f t="shared" si="8"/>
        <v>1</v>
      </c>
      <c r="Q12" s="114">
        <f t="shared" si="1"/>
        <v>0.66666666666666663</v>
      </c>
      <c r="R12" s="116" t="b">
        <f t="shared" si="9"/>
        <v>1</v>
      </c>
      <c r="T12" s="117">
        <f t="shared" si="10"/>
        <v>1</v>
      </c>
    </row>
    <row r="13" spans="1:20" ht="29.25" customHeight="1" x14ac:dyDescent="0.2">
      <c r="A13" s="173"/>
      <c r="B13" s="171"/>
      <c r="C13" s="96" t="s">
        <v>77</v>
      </c>
      <c r="D13" s="52" t="str">
        <f t="shared" si="15"/>
        <v/>
      </c>
      <c r="E13" s="92"/>
      <c r="F13" s="92"/>
      <c r="G13" s="92">
        <v>1</v>
      </c>
      <c r="H13" s="92"/>
      <c r="I13" s="36" t="str">
        <f t="shared" si="0"/>
        <v/>
      </c>
      <c r="J13" s="86">
        <f t="shared" si="2"/>
        <v>0.66666666666666663</v>
      </c>
      <c r="K13" s="69"/>
      <c r="L13" s="65"/>
      <c r="M13" s="82">
        <v>0.05</v>
      </c>
      <c r="N13" s="111"/>
      <c r="O13" s="115">
        <f t="shared" ref="O13:O14" si="16">(IF(F13&lt;&gt;"",1/3)+IF(G13&lt;&gt;"",2/3)+IF(H13&lt;&gt;"",1,0))*M13*20</f>
        <v>0.66666666666666663</v>
      </c>
      <c r="P13" s="113">
        <f t="shared" ref="P13:P14" si="17">IF(D13="NON",0,IF(E13&lt;&gt;"",1,0)+IF(F13&lt;&gt;"",1,0)+IF(G13&lt;&gt;"",1,0)+IF(H13&lt;&gt;"",1,0))</f>
        <v>1</v>
      </c>
      <c r="Q13" s="114">
        <f t="shared" ref="Q13:Q14" si="18">O13/(M13*20)</f>
        <v>0.66666666666666663</v>
      </c>
      <c r="R13" s="116" t="b">
        <f t="shared" ref="R13:R14" si="19">IF(D13="",OR(E13&lt;&gt;"",F13&lt;&gt;"",G13&lt;&gt;"",H13&lt;&gt;""),0)</f>
        <v>1</v>
      </c>
      <c r="T13" s="117">
        <f t="shared" si="10"/>
        <v>1</v>
      </c>
    </row>
    <row r="14" spans="1:20" ht="29.25" customHeight="1" thickBot="1" x14ac:dyDescent="0.25">
      <c r="A14" s="174"/>
      <c r="B14" s="171"/>
      <c r="C14" s="95" t="s">
        <v>78</v>
      </c>
      <c r="D14" s="52" t="str">
        <f t="shared" si="15"/>
        <v/>
      </c>
      <c r="E14" s="92"/>
      <c r="F14" s="92"/>
      <c r="G14" s="92">
        <v>1</v>
      </c>
      <c r="H14" s="92"/>
      <c r="I14" s="36" t="str">
        <f t="shared" si="0"/>
        <v/>
      </c>
      <c r="J14" s="86">
        <f t="shared" si="2"/>
        <v>0.66666666666666663</v>
      </c>
      <c r="K14" s="69"/>
      <c r="L14" s="65"/>
      <c r="M14" s="82">
        <v>0.1</v>
      </c>
      <c r="N14" s="111"/>
      <c r="O14" s="115">
        <f t="shared" si="16"/>
        <v>1.3333333333333333</v>
      </c>
      <c r="P14" s="113">
        <f t="shared" si="17"/>
        <v>1</v>
      </c>
      <c r="Q14" s="114">
        <f t="shared" si="18"/>
        <v>0.66666666666666663</v>
      </c>
      <c r="R14" s="116" t="b">
        <f t="shared" si="19"/>
        <v>1</v>
      </c>
      <c r="T14" s="117">
        <f t="shared" si="10"/>
        <v>1</v>
      </c>
    </row>
    <row r="15" spans="1:20" ht="21" customHeight="1" thickBot="1" x14ac:dyDescent="0.25">
      <c r="A15" s="207" t="s">
        <v>56</v>
      </c>
      <c r="B15" s="208"/>
      <c r="C15" s="209"/>
      <c r="D15" s="34"/>
      <c r="E15" s="34"/>
      <c r="F15" s="34"/>
      <c r="G15" s="34"/>
      <c r="H15" s="90"/>
      <c r="I15" s="36" t="str">
        <f t="shared" si="0"/>
        <v/>
      </c>
      <c r="J15" s="85">
        <f>AVERAGE(J16:J19)</f>
        <v>0.66666666666666663</v>
      </c>
      <c r="K15" s="70"/>
      <c r="L15" s="65" t="s">
        <v>8</v>
      </c>
      <c r="M15" s="81">
        <v>0.4</v>
      </c>
      <c r="N15" s="111"/>
      <c r="O15" s="112">
        <f>IF(P15=1,(O16*P16+O17*P17+O18*P18+O19*P19)/(M16*P16+M17*P17+M18*P18+M19*P19),0)</f>
        <v>15.087719298245611</v>
      </c>
      <c r="P15" s="113">
        <f>IF(SUM(P16:P19)=0,0,1)</f>
        <v>1</v>
      </c>
      <c r="Q15" s="114"/>
      <c r="R15" s="116" t="b">
        <f>OR(R6=FALSE,R10=FALSE,R12=FALSE)</f>
        <v>0</v>
      </c>
      <c r="T15" s="117"/>
    </row>
    <row r="16" spans="1:20" ht="38.25" x14ac:dyDescent="0.2">
      <c r="A16" s="177" t="s">
        <v>57</v>
      </c>
      <c r="B16" s="102" t="s">
        <v>67</v>
      </c>
      <c r="C16" s="100" t="s">
        <v>79</v>
      </c>
      <c r="D16" s="87">
        <v>1</v>
      </c>
      <c r="E16" s="54"/>
      <c r="F16" s="54"/>
      <c r="G16" s="54"/>
      <c r="H16" s="55"/>
      <c r="I16" s="36" t="str">
        <f t="shared" si="0"/>
        <v/>
      </c>
      <c r="J16" s="86" t="str">
        <f>IF(P16=0,"",Q16)</f>
        <v/>
      </c>
      <c r="K16" s="69"/>
      <c r="L16" s="65" t="s">
        <v>9</v>
      </c>
      <c r="M16" s="82">
        <v>0.05</v>
      </c>
      <c r="N16" s="111"/>
      <c r="O16" s="115">
        <f t="shared" si="7"/>
        <v>0</v>
      </c>
      <c r="P16" s="113">
        <f t="shared" si="8"/>
        <v>0</v>
      </c>
      <c r="Q16" s="114">
        <f t="shared" si="1"/>
        <v>0</v>
      </c>
      <c r="R16" s="116">
        <f t="shared" si="9"/>
        <v>0</v>
      </c>
      <c r="T16" s="117">
        <f t="shared" si="10"/>
        <v>0</v>
      </c>
    </row>
    <row r="17" spans="1:20" ht="40.5" customHeight="1" x14ac:dyDescent="0.2">
      <c r="A17" s="178"/>
      <c r="B17" s="103" t="s">
        <v>68</v>
      </c>
      <c r="C17" s="98" t="s">
        <v>82</v>
      </c>
      <c r="D17" s="87"/>
      <c r="E17" s="54"/>
      <c r="F17" s="54">
        <v>1</v>
      </c>
      <c r="G17" s="54"/>
      <c r="H17" s="55"/>
      <c r="I17" s="36" t="str">
        <f t="shared" si="0"/>
        <v/>
      </c>
      <c r="J17" s="86">
        <f t="shared" ref="J17:J19" si="20">IF(P17=0,"",Q17)</f>
        <v>0.33333333333333331</v>
      </c>
      <c r="K17" s="69"/>
      <c r="L17" s="65" t="s">
        <v>9</v>
      </c>
      <c r="M17" s="82">
        <v>0.15</v>
      </c>
      <c r="N17" s="111"/>
      <c r="O17" s="115">
        <f t="shared" si="7"/>
        <v>0.99999999999999989</v>
      </c>
      <c r="P17" s="113">
        <f t="shared" si="8"/>
        <v>1</v>
      </c>
      <c r="Q17" s="114">
        <f t="shared" si="1"/>
        <v>0.33333333333333331</v>
      </c>
      <c r="R17" s="116" t="b">
        <f t="shared" si="9"/>
        <v>1</v>
      </c>
      <c r="T17" s="117">
        <f t="shared" si="10"/>
        <v>1</v>
      </c>
    </row>
    <row r="18" spans="1:20" ht="32.25" customHeight="1" x14ac:dyDescent="0.2">
      <c r="A18" s="178"/>
      <c r="B18" s="103" t="s">
        <v>66</v>
      </c>
      <c r="C18" s="101" t="s">
        <v>81</v>
      </c>
      <c r="D18" s="87"/>
      <c r="E18" s="54"/>
      <c r="F18" s="54"/>
      <c r="G18" s="54">
        <v>1</v>
      </c>
      <c r="H18" s="55"/>
      <c r="I18" s="36" t="str">
        <f t="shared" si="0"/>
        <v/>
      </c>
      <c r="J18" s="86">
        <f t="shared" si="20"/>
        <v>0.66666666666666663</v>
      </c>
      <c r="K18" s="69"/>
      <c r="L18" s="65" t="s">
        <v>9</v>
      </c>
      <c r="M18" s="82">
        <v>0.4</v>
      </c>
      <c r="N18" s="111"/>
      <c r="O18" s="115">
        <f t="shared" si="7"/>
        <v>5.333333333333333</v>
      </c>
      <c r="P18" s="113">
        <f t="shared" si="8"/>
        <v>1</v>
      </c>
      <c r="Q18" s="114">
        <f t="shared" si="1"/>
        <v>0.66666666666666663</v>
      </c>
      <c r="R18" s="116" t="b">
        <f t="shared" si="9"/>
        <v>1</v>
      </c>
      <c r="T18" s="117">
        <f t="shared" si="10"/>
        <v>1</v>
      </c>
    </row>
    <row r="19" spans="1:20" ht="31.5" customHeight="1" thickBot="1" x14ac:dyDescent="0.25">
      <c r="A19" s="179"/>
      <c r="B19" s="104" t="s">
        <v>80</v>
      </c>
      <c r="C19" s="99" t="s">
        <v>77</v>
      </c>
      <c r="D19" s="87"/>
      <c r="E19" s="57"/>
      <c r="F19" s="75"/>
      <c r="G19" s="57"/>
      <c r="H19" s="58">
        <v>1</v>
      </c>
      <c r="I19" s="36" t="str">
        <f t="shared" si="0"/>
        <v/>
      </c>
      <c r="J19" s="86">
        <f t="shared" si="20"/>
        <v>1</v>
      </c>
      <c r="K19" s="69"/>
      <c r="L19" s="65" t="s">
        <v>9</v>
      </c>
      <c r="M19" s="82">
        <v>0.4</v>
      </c>
      <c r="N19" s="111"/>
      <c r="O19" s="115">
        <f t="shared" si="7"/>
        <v>8</v>
      </c>
      <c r="P19" s="113">
        <f t="shared" si="8"/>
        <v>1</v>
      </c>
      <c r="Q19" s="114">
        <f t="shared" si="1"/>
        <v>1</v>
      </c>
      <c r="R19" s="116" t="b">
        <f t="shared" si="9"/>
        <v>1</v>
      </c>
      <c r="T19" s="117">
        <f t="shared" si="10"/>
        <v>1</v>
      </c>
    </row>
    <row r="20" spans="1:20" ht="12.75" x14ac:dyDescent="0.2">
      <c r="A20" s="72"/>
      <c r="B20" s="73"/>
      <c r="C20" s="51"/>
      <c r="D20" s="51"/>
      <c r="E20" s="51"/>
      <c r="F20" s="51"/>
      <c r="G20" s="51"/>
      <c r="H20" s="51"/>
      <c r="I20" s="36"/>
      <c r="J20" s="67"/>
      <c r="K20" s="69"/>
      <c r="L20" s="65"/>
      <c r="M20" s="82"/>
      <c r="N20" s="111"/>
      <c r="O20" s="118">
        <f>M5+M15</f>
        <v>1</v>
      </c>
      <c r="P20" s="113">
        <f>SUM(P5:P19)</f>
        <v>14</v>
      </c>
      <c r="Q20" s="114"/>
      <c r="R20" s="116" t="b">
        <f>OR(R16=FALSE,R17=FALSE,R18=FALSE,R19=FALSE)</f>
        <v>0</v>
      </c>
      <c r="T20" s="110"/>
    </row>
    <row r="21" spans="1:20" ht="12.75" x14ac:dyDescent="0.2">
      <c r="A21" s="67"/>
      <c r="B21" s="180" t="s">
        <v>46</v>
      </c>
      <c r="C21" s="180"/>
      <c r="D21" s="180"/>
      <c r="E21" s="180"/>
      <c r="F21" s="180"/>
      <c r="G21" s="180"/>
      <c r="H21" s="180"/>
      <c r="I21" s="67"/>
      <c r="J21" s="67"/>
      <c r="K21" s="69"/>
      <c r="L21" s="65"/>
      <c r="M21" s="82"/>
      <c r="N21" s="111"/>
      <c r="O21" s="115"/>
      <c r="P21" s="113"/>
      <c r="Q21" s="114"/>
      <c r="R21" s="116" t="b">
        <f xml:space="preserve"> OR(R15=TRUE,R20=TRUE)</f>
        <v>0</v>
      </c>
      <c r="T21" s="110"/>
    </row>
    <row r="22" spans="1:20" ht="12.75" x14ac:dyDescent="0.2">
      <c r="A22" s="67"/>
      <c r="B22" s="88"/>
      <c r="C22" s="88"/>
      <c r="D22" s="88"/>
      <c r="E22" s="88"/>
      <c r="F22" s="88"/>
      <c r="G22" s="88"/>
      <c r="H22" s="88"/>
      <c r="I22" s="67"/>
      <c r="J22" s="181" t="s">
        <v>69</v>
      </c>
      <c r="K22" s="69"/>
      <c r="L22" s="65"/>
      <c r="M22" s="82"/>
      <c r="N22" s="111"/>
      <c r="O22" s="115"/>
      <c r="P22" s="113"/>
      <c r="Q22" s="114"/>
    </row>
    <row r="23" spans="1:20" thickBot="1" x14ac:dyDescent="0.25">
      <c r="A23" s="27"/>
      <c r="B23" s="26"/>
      <c r="C23" s="27" t="s">
        <v>0</v>
      </c>
      <c r="D23" s="182">
        <f>IF(P20&lt;&gt;0,(O5*M5+O15*M15)/(P5*M5+M15*P15),0)</f>
        <v>14.435087719298242</v>
      </c>
      <c r="E23" s="182"/>
      <c r="F23" s="182"/>
      <c r="G23" s="183" t="s">
        <v>1</v>
      </c>
      <c r="H23" s="183"/>
      <c r="I23" s="39"/>
      <c r="J23" s="181"/>
      <c r="K23" s="28"/>
      <c r="L23" s="20"/>
      <c r="M23" s="80"/>
      <c r="N23" s="107"/>
      <c r="O23" s="119"/>
      <c r="P23" s="108"/>
      <c r="Q23" s="109"/>
    </row>
    <row r="24" spans="1:20" ht="27" customHeight="1" thickBot="1" x14ac:dyDescent="0.25">
      <c r="A24" s="27"/>
      <c r="B24" s="26"/>
      <c r="C24" s="74" t="s">
        <v>58</v>
      </c>
      <c r="D24" s="184">
        <f>IF(D23&lt;20,IF(D23&gt; INT(D23)+0.5,INT(D23)+1,INT(D23)+0.5),20)</f>
        <v>14.5</v>
      </c>
      <c r="E24" s="185"/>
      <c r="F24" s="185"/>
      <c r="G24" s="186" t="s">
        <v>2</v>
      </c>
      <c r="H24" s="187"/>
      <c r="I24" s="39"/>
      <c r="J24" s="181"/>
      <c r="K24" s="29"/>
      <c r="L24" s="20"/>
      <c r="M24" s="80"/>
      <c r="N24" s="107"/>
      <c r="P24" s="108"/>
      <c r="Q24" s="109"/>
    </row>
    <row r="25" spans="1:20" thickBot="1" x14ac:dyDescent="0.25">
      <c r="A25" s="27"/>
      <c r="B25" s="25"/>
      <c r="C25" s="25"/>
      <c r="D25" s="25"/>
      <c r="E25" s="25"/>
      <c r="F25" s="25"/>
      <c r="G25" s="25"/>
      <c r="H25" s="25"/>
      <c r="I25" s="39"/>
      <c r="J25" s="188">
        <f>IF(T25/13&lt; 0.6,"ATTENTION          le nombre de compétences évaluées est insuffisant",T25/13)</f>
        <v>0.92307692307692313</v>
      </c>
      <c r="K25" s="19"/>
      <c r="L25" s="20"/>
      <c r="M25" s="80"/>
      <c r="N25" s="107"/>
      <c r="P25" s="108"/>
      <c r="Q25" s="109"/>
      <c r="T25" s="105">
        <f>SUM(T6:T19)</f>
        <v>12</v>
      </c>
    </row>
    <row r="26" spans="1:20" ht="15" x14ac:dyDescent="0.2">
      <c r="A26" s="189" t="s">
        <v>3</v>
      </c>
      <c r="B26" s="190"/>
      <c r="C26" s="190"/>
      <c r="D26" s="190"/>
      <c r="E26" s="190"/>
      <c r="F26" s="190"/>
      <c r="G26" s="190"/>
      <c r="H26" s="191"/>
      <c r="I26" s="39"/>
      <c r="J26" s="188"/>
      <c r="K26" s="30"/>
      <c r="L26" s="20"/>
      <c r="M26" s="80"/>
      <c r="N26" s="107"/>
      <c r="P26" s="108"/>
      <c r="Q26" s="109"/>
    </row>
    <row r="27" spans="1:20" ht="66.75" customHeight="1" thickBot="1" x14ac:dyDescent="0.25">
      <c r="A27" s="192"/>
      <c r="B27" s="193"/>
      <c r="C27" s="193"/>
      <c r="D27" s="193"/>
      <c r="E27" s="193"/>
      <c r="F27" s="193"/>
      <c r="G27" s="193"/>
      <c r="H27" s="194"/>
      <c r="I27" s="40"/>
      <c r="J27" s="188"/>
      <c r="K27" s="31"/>
      <c r="L27" s="20"/>
      <c r="M27" s="80"/>
      <c r="N27" s="107"/>
      <c r="O27" s="119"/>
      <c r="P27" s="108"/>
      <c r="Q27" s="109"/>
    </row>
    <row r="28" spans="1:20" ht="16.5" thickBot="1" x14ac:dyDescent="0.25">
      <c r="A28" s="50"/>
      <c r="B28" s="32"/>
      <c r="C28" s="32"/>
      <c r="D28" s="32"/>
      <c r="E28" s="32"/>
      <c r="F28" s="32"/>
      <c r="G28" s="32"/>
      <c r="H28" s="32"/>
      <c r="I28" s="40"/>
      <c r="J28" s="188"/>
      <c r="K28" s="31"/>
      <c r="L28" s="20"/>
      <c r="M28" s="80"/>
      <c r="N28" s="107"/>
      <c r="O28" s="119"/>
      <c r="P28" s="108"/>
      <c r="Q28" s="109"/>
    </row>
    <row r="29" spans="1:20" x14ac:dyDescent="0.2">
      <c r="A29" s="195" t="s">
        <v>4</v>
      </c>
      <c r="B29" s="196"/>
      <c r="C29" s="33" t="s">
        <v>5</v>
      </c>
      <c r="D29" s="197" t="s">
        <v>27</v>
      </c>
      <c r="E29" s="197"/>
      <c r="F29" s="198"/>
      <c r="G29" s="198"/>
      <c r="H29" s="198"/>
      <c r="I29" s="41"/>
      <c r="J29" s="188"/>
      <c r="K29" s="19"/>
      <c r="L29" s="20"/>
      <c r="M29" s="80"/>
      <c r="N29" s="107"/>
      <c r="O29" s="119"/>
      <c r="P29" s="108"/>
      <c r="Q29" s="109"/>
    </row>
    <row r="30" spans="1:20" ht="22.5" customHeight="1" x14ac:dyDescent="0.2">
      <c r="A30" s="166"/>
      <c r="B30" s="167"/>
      <c r="C30" s="23"/>
      <c r="D30" s="175">
        <f ca="1">TODAY()</f>
        <v>43854</v>
      </c>
      <c r="E30" s="175"/>
      <c r="F30" s="176"/>
      <c r="G30" s="176"/>
      <c r="H30" s="176"/>
      <c r="I30" s="42"/>
      <c r="J30" s="19"/>
      <c r="K30" s="19"/>
      <c r="L30" s="20"/>
      <c r="M30" s="80"/>
      <c r="N30" s="107"/>
      <c r="O30" s="119"/>
      <c r="P30" s="108"/>
      <c r="Q30" s="109"/>
    </row>
    <row r="31" spans="1:20" ht="22.5" customHeight="1" x14ac:dyDescent="0.2">
      <c r="A31" s="166"/>
      <c r="B31" s="167"/>
      <c r="C31" s="23"/>
      <c r="D31" s="34"/>
      <c r="E31" s="34"/>
      <c r="F31" s="34"/>
      <c r="G31" s="34"/>
      <c r="H31" s="34"/>
      <c r="I31" s="39"/>
      <c r="J31" s="19"/>
      <c r="K31" s="19"/>
      <c r="L31" s="20"/>
      <c r="M31" s="80"/>
      <c r="N31" s="107"/>
      <c r="O31" s="119"/>
      <c r="P31" s="108"/>
      <c r="Q31" s="109"/>
    </row>
    <row r="32" spans="1:20" ht="22.5" customHeight="1" thickBot="1" x14ac:dyDescent="0.25">
      <c r="A32" s="168"/>
      <c r="B32" s="169"/>
      <c r="C32" s="24"/>
      <c r="D32" s="25"/>
      <c r="E32" s="25"/>
      <c r="F32" s="25"/>
      <c r="G32" s="25"/>
      <c r="H32" s="25"/>
      <c r="I32" s="39"/>
      <c r="J32" s="19"/>
      <c r="K32" s="19"/>
      <c r="L32" s="20"/>
      <c r="M32" s="80"/>
      <c r="N32" s="107"/>
      <c r="O32" s="119"/>
      <c r="P32" s="108"/>
      <c r="Q32" s="109"/>
    </row>
    <row r="33" spans="1:17" ht="15" x14ac:dyDescent="0.2">
      <c r="A33" s="27"/>
      <c r="B33" s="26"/>
      <c r="C33" s="25"/>
      <c r="D33" s="25"/>
      <c r="E33" s="25"/>
      <c r="F33" s="25"/>
      <c r="G33" s="25"/>
      <c r="H33" s="25"/>
      <c r="I33" s="39"/>
      <c r="J33" s="19"/>
      <c r="K33" s="19"/>
      <c r="L33" s="20"/>
      <c r="M33" s="80"/>
      <c r="N33" s="107"/>
      <c r="O33" s="119"/>
      <c r="P33" s="108"/>
      <c r="Q33" s="109"/>
    </row>
  </sheetData>
  <mergeCells count="25">
    <mergeCell ref="A3:C3"/>
    <mergeCell ref="D3:H3"/>
    <mergeCell ref="O3:O4"/>
    <mergeCell ref="A4:B4"/>
    <mergeCell ref="A15:C15"/>
    <mergeCell ref="D30:H30"/>
    <mergeCell ref="A16:A19"/>
    <mergeCell ref="B21:H21"/>
    <mergeCell ref="J22:J24"/>
    <mergeCell ref="D23:F23"/>
    <mergeCell ref="G23:H23"/>
    <mergeCell ref="D24:F24"/>
    <mergeCell ref="G24:H24"/>
    <mergeCell ref="J25:J29"/>
    <mergeCell ref="A26:H26"/>
    <mergeCell ref="A27:H27"/>
    <mergeCell ref="A29:B29"/>
    <mergeCell ref="D29:H29"/>
    <mergeCell ref="A31:B31"/>
    <mergeCell ref="A32:B32"/>
    <mergeCell ref="B6:B9"/>
    <mergeCell ref="B10:B11"/>
    <mergeCell ref="B12:B14"/>
    <mergeCell ref="A6:A14"/>
    <mergeCell ref="A30:B30"/>
  </mergeCells>
  <conditionalFormatting sqref="I6:I22">
    <cfRule type="cellIs" dxfId="5" priority="16" stopIfTrue="1" operator="equal">
      <formula>"  "</formula>
    </cfRule>
  </conditionalFormatting>
  <conditionalFormatting sqref="I21:I22">
    <cfRule type="cellIs" dxfId="4" priority="14" operator="greaterThan">
      <formula>1</formula>
    </cfRule>
    <cfRule type="colorScale" priority="15">
      <colorScale>
        <cfvo type="num" val="$P$6"/>
        <cfvo type="max"/>
        <color rgb="FFFF0000"/>
        <color rgb="FFFFEF9C"/>
      </colorScale>
    </cfRule>
  </conditionalFormatting>
  <conditionalFormatting sqref="J15 J5">
    <cfRule type="dataBar" priority="13">
      <dataBar>
        <cfvo type="min"/>
        <cfvo type="max"/>
        <color rgb="FFFFB628"/>
      </dataBar>
    </cfRule>
  </conditionalFormatting>
  <conditionalFormatting sqref="J5">
    <cfRule type="dataBar" priority="12">
      <dataBar>
        <cfvo type="min"/>
        <cfvo type="max"/>
        <color rgb="FFFFB628"/>
      </dataBar>
    </cfRule>
  </conditionalFormatting>
  <conditionalFormatting sqref="J15">
    <cfRule type="dataBar" priority="11">
      <dataBar>
        <cfvo type="min"/>
        <cfvo type="max"/>
        <color rgb="FFFFB628"/>
      </dataBar>
    </cfRule>
  </conditionalFormatting>
  <conditionalFormatting sqref="J30:J1048576 J1:J21">
    <cfRule type="dataBar" priority="10">
      <dataBar>
        <cfvo type="min"/>
        <cfvo type="max"/>
        <color rgb="FF008AEF"/>
      </dataBar>
    </cfRule>
  </conditionalFormatting>
  <conditionalFormatting sqref="A21:K21 A22:I22 K22">
    <cfRule type="dataBar" priority="6">
      <dataBar>
        <cfvo type="min"/>
        <cfvo type="max"/>
        <color rgb="FF008AEF"/>
      </dataBar>
    </cfRule>
  </conditionalFormatting>
  <conditionalFormatting sqref="J22:J24">
    <cfRule type="dataBar" priority="5">
      <dataBar>
        <cfvo type="min"/>
        <cfvo type="max"/>
        <color rgb="FF638EC6"/>
      </dataBar>
    </cfRule>
  </conditionalFormatting>
  <conditionalFormatting sqref="J25:J29">
    <cfRule type="cellIs" dxfId="3" priority="2" operator="lessThan">
      <formula>60</formula>
    </cfRule>
    <cfRule type="cellIs" dxfId="2" priority="3" operator="lessThan">
      <formula>0.6</formula>
    </cfRule>
    <cfRule type="cellIs" dxfId="1" priority="4" operator="lessThan">
      <formula>0.6</formula>
    </cfRule>
  </conditionalFormatting>
  <conditionalFormatting sqref="J25:J29">
    <cfRule type="dataBar" priority="1">
      <dataBar>
        <cfvo type="min"/>
        <cfvo type="max"/>
        <color rgb="FF638EC6"/>
      </dataBar>
    </cfRule>
  </conditionalFormatting>
  <conditionalFormatting sqref="J6:K20">
    <cfRule type="dataBar" priority="23">
      <dataBar>
        <cfvo type="min"/>
        <cfvo type="max"/>
        <color rgb="FF008AEF"/>
      </dataBar>
    </cfRule>
  </conditionalFormatting>
  <conditionalFormatting sqref="I6:I20">
    <cfRule type="cellIs" dxfId="0" priority="25" operator="greaterThan">
      <formula>1</formula>
    </cfRule>
    <cfRule type="colorScale" priority="26">
      <colorScale>
        <cfvo type="num" val="$P$6"/>
        <cfvo type="max"/>
        <color rgb="FFFF0000"/>
        <color rgb="FFFFEF9C"/>
      </colorScale>
    </cfRule>
  </conditionalFormatting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Identification</vt:lpstr>
      <vt:lpstr>Evaluation</vt:lpstr>
      <vt:lpstr>Identification!Zone_d_impression</vt:lpstr>
    </vt:vector>
  </TitlesOfParts>
  <Company>Rectorat de Clermont-ferrand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 GALLIC Clara</dc:creator>
  <cp:lastModifiedBy>PILORGET Chloe</cp:lastModifiedBy>
  <cp:lastPrinted>2020-12-15T14:12:20Z</cp:lastPrinted>
  <dcterms:created xsi:type="dcterms:W3CDTF">2011-09-27T19:32:21Z</dcterms:created>
  <dcterms:modified xsi:type="dcterms:W3CDTF">2024-01-25T10:46:52Z</dcterms:modified>
</cp:coreProperties>
</file>