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P:\herriot\commun\DEC\DEC-22\CIRCULAIRES BTS LILLE\SESSION 2024\CIRCULAIRE BTS ERPC 2024\"/>
    </mc:Choice>
  </mc:AlternateContent>
  <bookViews>
    <workbookView xWindow="0" yWindow="0" windowWidth="28800" windowHeight="12000" tabRatio="621"/>
  </bookViews>
  <sheets>
    <sheet name="U5 Evaluation Revue 1" sheetId="4" r:id="rId1"/>
    <sheet name="U5 Evaluation Revue 2" sheetId="5" r:id="rId2"/>
    <sheet name="U5 Bonus" sheetId="8" r:id="rId3"/>
    <sheet name="U5 Evaluation oral jury" sheetId="6" r:id="rId4"/>
    <sheet name="U5Indicateurs d'évaluation jury" sheetId="9" r:id="rId5"/>
    <sheet name="U5 Listes" sheetId="2" r:id="rId6"/>
  </sheets>
  <definedNames>
    <definedName name="academie">'U5 Evaluation Revue 1'!$E$3</definedName>
    <definedName name="Académie" localSheetId="2">#REF!</definedName>
    <definedName name="Académie" localSheetId="3">#REF!</definedName>
    <definedName name="Académie" localSheetId="0">#REF!</definedName>
    <definedName name="Académie" localSheetId="1">#REF!</definedName>
    <definedName name="Académie">'U5 Listes'!$B$2:$B$23</definedName>
    <definedName name="bonus">'U5 Bonus'!$Q$55</definedName>
    <definedName name="date">'U5 Evaluation Revue 1'!$E$13</definedName>
    <definedName name="OLE_LINK1" localSheetId="2">'U5 Bonus'!$B$62</definedName>
    <definedName name="OLE_LINK1" localSheetId="3">'U5 Evaluation oral jury'!$B$71</definedName>
    <definedName name="OLE_LINK1" localSheetId="0">'U5 Evaluation Revue 1'!$B$109</definedName>
    <definedName name="OLE_LINK1" localSheetId="1">'U5 Evaluation Revue 2'!$B$118</definedName>
    <definedName name="option">'U5 Evaluation Revue 1'!$J$6</definedName>
    <definedName name="OPTIONS" localSheetId="2">#REF!</definedName>
    <definedName name="OPTIONS" localSheetId="3">#REF!</definedName>
    <definedName name="OPTIONS" localSheetId="0">#REF!</definedName>
    <definedName name="OPTIONS" localSheetId="1">#REF!</definedName>
    <definedName name="OPTIONS">'U5 Listes'!$B$27:$B$28</definedName>
    <definedName name="_xlnm.Print_Area" localSheetId="2">'U5 Bonus'!$A$1:$Q$52</definedName>
    <definedName name="_xlnm.Print_Area" localSheetId="3">'U5 Evaluation oral jury'!$A$1:$M$60</definedName>
    <definedName name="_xlnm.Print_Area" localSheetId="0">'U5 Evaluation Revue 1'!$A$1:$M$98</definedName>
    <definedName name="_xlnm.Print_Area" localSheetId="1">'U5 Evaluation Revue 2'!$A$1:$M$107</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O29" i="4" l="1"/>
  <c r="P34" i="6" l="1"/>
  <c r="Q34" i="6"/>
  <c r="P27" i="6"/>
  <c r="Q27" i="6"/>
  <c r="P16" i="6"/>
  <c r="Q16" i="6" l="1"/>
  <c r="N40" i="6"/>
  <c r="N38" i="6"/>
  <c r="N36" i="6"/>
  <c r="N31" i="6"/>
  <c r="N29" i="6"/>
  <c r="N24" i="6"/>
  <c r="N23" i="6"/>
  <c r="N21" i="6"/>
  <c r="N19" i="6"/>
  <c r="N18" i="6"/>
  <c r="J6" i="5"/>
  <c r="Q15" i="5"/>
  <c r="P15" i="5"/>
  <c r="Q38" i="5"/>
  <c r="P38" i="5"/>
  <c r="Q51" i="5"/>
  <c r="P51" i="5"/>
  <c r="Q87" i="5"/>
  <c r="P87" i="5"/>
  <c r="O85" i="5"/>
  <c r="N85" i="5" s="1"/>
  <c r="O83" i="5"/>
  <c r="N83" i="5" s="1"/>
  <c r="O81" i="5"/>
  <c r="O79" i="5"/>
  <c r="N79" i="5" s="1"/>
  <c r="O75" i="5"/>
  <c r="N75" i="5" s="1"/>
  <c r="O73" i="5"/>
  <c r="N73" i="5" s="1"/>
  <c r="O71" i="5"/>
  <c r="N71" i="5" s="1"/>
  <c r="O70" i="5"/>
  <c r="N95" i="5"/>
  <c r="N93" i="5"/>
  <c r="N91" i="5"/>
  <c r="N89" i="5"/>
  <c r="N66" i="5"/>
  <c r="N65" i="5"/>
  <c r="N64" i="5"/>
  <c r="N62" i="5"/>
  <c r="N61" i="5"/>
  <c r="N59" i="5"/>
  <c r="N58" i="5"/>
  <c r="N57" i="5"/>
  <c r="N55" i="5"/>
  <c r="N53" i="5"/>
  <c r="N49" i="5"/>
  <c r="N47" i="5"/>
  <c r="N46" i="5"/>
  <c r="N45" i="5"/>
  <c r="N44" i="5"/>
  <c r="N42" i="5"/>
  <c r="N40" i="5"/>
  <c r="N36" i="5"/>
  <c r="N35" i="5"/>
  <c r="N33" i="5"/>
  <c r="N32" i="5"/>
  <c r="N30" i="5"/>
  <c r="N28" i="5"/>
  <c r="N27" i="5"/>
  <c r="N25" i="5"/>
  <c r="N24" i="5"/>
  <c r="N23" i="5"/>
  <c r="N21" i="5"/>
  <c r="N20" i="5"/>
  <c r="N19" i="5"/>
  <c r="N17" i="5"/>
  <c r="N18" i="4"/>
  <c r="N17" i="4"/>
  <c r="N20" i="4"/>
  <c r="N22" i="4"/>
  <c r="N24" i="4"/>
  <c r="N28" i="4"/>
  <c r="N33" i="4"/>
  <c r="N32" i="4"/>
  <c r="N37" i="4"/>
  <c r="N36" i="4"/>
  <c r="N35" i="4"/>
  <c r="N40" i="4"/>
  <c r="N39" i="4"/>
  <c r="N42" i="4"/>
  <c r="N44" i="4"/>
  <c r="N48" i="4"/>
  <c r="N53" i="4"/>
  <c r="N52" i="4"/>
  <c r="N51" i="4"/>
  <c r="N55" i="4"/>
  <c r="N59" i="4"/>
  <c r="N61" i="4"/>
  <c r="N66" i="4"/>
  <c r="N65" i="4"/>
  <c r="N68" i="4"/>
  <c r="N72" i="4"/>
  <c r="N74" i="4"/>
  <c r="N78" i="4"/>
  <c r="N77" i="4"/>
  <c r="N76" i="4"/>
  <c r="N80" i="4"/>
  <c r="N82" i="4"/>
  <c r="N86" i="4"/>
  <c r="N85" i="4"/>
  <c r="N84" i="4"/>
  <c r="I1" i="5"/>
  <c r="D6" i="5"/>
  <c r="D5" i="5"/>
  <c r="O30" i="4"/>
  <c r="N30" i="4" s="1"/>
  <c r="N29" i="4"/>
  <c r="O57" i="4"/>
  <c r="N57" i="4" s="1"/>
  <c r="O56" i="4"/>
  <c r="N56" i="4" s="1"/>
  <c r="O49" i="4"/>
  <c r="N49" i="4" s="1"/>
  <c r="Q15" i="4"/>
  <c r="Q63" i="4"/>
  <c r="Q70" i="4"/>
  <c r="P70" i="4"/>
  <c r="P63" i="4"/>
  <c r="P15" i="4"/>
  <c r="N70" i="5" l="1"/>
  <c r="Q68" i="5"/>
  <c r="P68" i="5"/>
  <c r="P77" i="5"/>
  <c r="Q77" i="5"/>
  <c r="N27" i="6"/>
  <c r="N34" i="6"/>
  <c r="M53" i="6"/>
  <c r="I43" i="6" s="1"/>
  <c r="N16" i="6"/>
  <c r="N15" i="5"/>
  <c r="N38" i="5"/>
  <c r="N51" i="5"/>
  <c r="P26" i="4"/>
  <c r="N26" i="4" s="1"/>
  <c r="N81" i="5"/>
  <c r="N87" i="5"/>
  <c r="Q26" i="4"/>
  <c r="Q46" i="4"/>
  <c r="P46" i="4"/>
  <c r="N46" i="4" s="1"/>
  <c r="N70" i="4"/>
  <c r="N15" i="4"/>
  <c r="N68" i="5" l="1"/>
  <c r="M100" i="5" s="1"/>
  <c r="I98" i="5" s="1"/>
  <c r="I46" i="6" s="1"/>
  <c r="N77" i="5"/>
  <c r="I1" i="8"/>
  <c r="I1" i="6"/>
  <c r="E37" i="8"/>
  <c r="E25" i="8"/>
  <c r="E13" i="8"/>
  <c r="P52" i="8"/>
  <c r="P51" i="8"/>
  <c r="P50" i="8"/>
  <c r="P48" i="8"/>
  <c r="P47" i="8"/>
  <c r="P46" i="8"/>
  <c r="P45" i="8"/>
  <c r="P44" i="8"/>
  <c r="P42" i="8"/>
  <c r="P41" i="8"/>
  <c r="P40" i="8"/>
  <c r="P32" i="8"/>
  <c r="P31" i="8"/>
  <c r="P30" i="8"/>
  <c r="P29" i="8"/>
  <c r="P28" i="8"/>
  <c r="P20" i="8"/>
  <c r="P19" i="8"/>
  <c r="P18" i="8"/>
  <c r="P17" i="8"/>
  <c r="P16" i="8"/>
  <c r="J6" i="6"/>
  <c r="J6" i="8"/>
  <c r="U47" i="8"/>
  <c r="W47" i="8" s="1"/>
  <c r="U48" i="8"/>
  <c r="W48" i="8" s="1"/>
  <c r="U44" i="8"/>
  <c r="W44" i="8" s="1"/>
  <c r="U45" i="8"/>
  <c r="U46" i="8"/>
  <c r="W46" i="8" s="1"/>
  <c r="U16" i="8"/>
  <c r="W16" i="8" s="1"/>
  <c r="U17" i="8"/>
  <c r="W17" i="8" s="1"/>
  <c r="U18" i="8"/>
  <c r="W18" i="8" s="1"/>
  <c r="U19" i="8"/>
  <c r="W19" i="8" s="1"/>
  <c r="U20" i="8"/>
  <c r="W20" i="8" s="1"/>
  <c r="U40" i="8"/>
  <c r="W40" i="8" s="1"/>
  <c r="U41" i="8"/>
  <c r="W41" i="8" s="1"/>
  <c r="U42" i="8"/>
  <c r="W42" i="8" s="1"/>
  <c r="U50" i="8"/>
  <c r="U51" i="8"/>
  <c r="W51" i="8" s="1"/>
  <c r="U52" i="8"/>
  <c r="W52" i="8" s="1"/>
  <c r="U28" i="8"/>
  <c r="U29" i="8"/>
  <c r="W29" i="8" s="1"/>
  <c r="U30" i="8"/>
  <c r="U31" i="8"/>
  <c r="W31" i="8" s="1"/>
  <c r="U32" i="8"/>
  <c r="W32" i="8" s="1"/>
  <c r="V40" i="8"/>
  <c r="V41" i="8"/>
  <c r="V42" i="8"/>
  <c r="V28" i="8"/>
  <c r="V29" i="8"/>
  <c r="V30" i="8"/>
  <c r="V31" i="8"/>
  <c r="V32" i="8"/>
  <c r="E3" i="6"/>
  <c r="E3" i="5"/>
  <c r="P55" i="8"/>
  <c r="AA52" i="8"/>
  <c r="Z52" i="8"/>
  <c r="V52" i="8"/>
  <c r="X52" i="8"/>
  <c r="T52" i="8"/>
  <c r="AA51" i="8"/>
  <c r="Z51" i="8"/>
  <c r="V51" i="8"/>
  <c r="X51" i="8"/>
  <c r="AA50" i="8"/>
  <c r="Z50" i="8"/>
  <c r="V50" i="8"/>
  <c r="X50" i="8"/>
  <c r="AA48" i="8"/>
  <c r="Z48" i="8"/>
  <c r="V48" i="8"/>
  <c r="X48" i="8"/>
  <c r="T48" i="8"/>
  <c r="AA47" i="8"/>
  <c r="Z47" i="8"/>
  <c r="V47" i="8"/>
  <c r="X47" i="8"/>
  <c r="AA46" i="8"/>
  <c r="Z46" i="8"/>
  <c r="V46" i="8"/>
  <c r="X46" i="8"/>
  <c r="AA45" i="8"/>
  <c r="Z45" i="8"/>
  <c r="V45" i="8"/>
  <c r="X45" i="8"/>
  <c r="AA44" i="8"/>
  <c r="Z44" i="8"/>
  <c r="V44" i="8"/>
  <c r="X44" i="8"/>
  <c r="X43" i="8" s="1"/>
  <c r="AA42" i="8"/>
  <c r="Z42" i="8"/>
  <c r="X42" i="8"/>
  <c r="T42" i="8"/>
  <c r="AA41" i="8"/>
  <c r="Z41" i="8"/>
  <c r="X41" i="8"/>
  <c r="X39" i="8" s="1"/>
  <c r="AA40" i="8"/>
  <c r="Z40" i="8"/>
  <c r="X40" i="8"/>
  <c r="AA32" i="8"/>
  <c r="Z32" i="8"/>
  <c r="X32" i="8"/>
  <c r="T32" i="8"/>
  <c r="AA31" i="8"/>
  <c r="Z31" i="8"/>
  <c r="X31" i="8"/>
  <c r="AA30" i="8"/>
  <c r="Z30" i="8"/>
  <c r="X30" i="8"/>
  <c r="W30" i="8"/>
  <c r="AA29" i="8"/>
  <c r="Z29" i="8"/>
  <c r="X29" i="8"/>
  <c r="AA28" i="8"/>
  <c r="Z28" i="8"/>
  <c r="N28" i="8"/>
  <c r="Y28" i="8" s="1"/>
  <c r="X28" i="8"/>
  <c r="E3" i="8"/>
  <c r="D6" i="8"/>
  <c r="D5" i="8"/>
  <c r="AA20" i="8"/>
  <c r="Z20" i="8"/>
  <c r="V20" i="8"/>
  <c r="N20" i="8"/>
  <c r="Y20" i="8" s="1"/>
  <c r="X20" i="8"/>
  <c r="T20" i="8"/>
  <c r="AA19" i="8"/>
  <c r="Z19" i="8"/>
  <c r="V19" i="8"/>
  <c r="X19" i="8"/>
  <c r="AA18" i="8"/>
  <c r="Z18" i="8"/>
  <c r="V18" i="8"/>
  <c r="X18" i="8"/>
  <c r="AA17" i="8"/>
  <c r="Z17" i="8"/>
  <c r="V17" i="8"/>
  <c r="X17" i="8"/>
  <c r="AA16" i="8"/>
  <c r="Z16" i="8"/>
  <c r="V16" i="8"/>
  <c r="X16" i="8"/>
  <c r="D6" i="6"/>
  <c r="D5" i="6"/>
  <c r="P35" i="6"/>
  <c r="P88" i="5"/>
  <c r="N50" i="8" l="1"/>
  <c r="Y50" i="8" s="1"/>
  <c r="X49" i="8"/>
  <c r="N19" i="8"/>
  <c r="Y19" i="8" s="1"/>
  <c r="X27" i="8"/>
  <c r="N40" i="8"/>
  <c r="Y40" i="8" s="1"/>
  <c r="N46" i="8"/>
  <c r="Y46" i="8" s="1"/>
  <c r="N47" i="8"/>
  <c r="Y47" i="8" s="1"/>
  <c r="X15" i="8"/>
  <c r="N31" i="8"/>
  <c r="Y31" i="8" s="1"/>
  <c r="N18" i="8"/>
  <c r="Y18" i="8" s="1"/>
  <c r="N32" i="8"/>
  <c r="Y32" i="8" s="1"/>
  <c r="N48" i="8"/>
  <c r="Y48" i="8" s="1"/>
  <c r="N52" i="8"/>
  <c r="Y52" i="8" s="1"/>
  <c r="V49" i="8"/>
  <c r="N51" i="8"/>
  <c r="Y51" i="8" s="1"/>
  <c r="U15" i="8"/>
  <c r="Q15" i="8" s="1"/>
  <c r="N63" i="4"/>
  <c r="M91" i="4" s="1"/>
  <c r="I89" i="4" s="1"/>
  <c r="I45" i="6" s="1"/>
  <c r="I47" i="6" s="1"/>
  <c r="I48" i="6" s="1"/>
  <c r="N16" i="8"/>
  <c r="Y16" i="8" s="1"/>
  <c r="AA15" i="8"/>
  <c r="V15" i="8"/>
  <c r="W50" i="8"/>
  <c r="U49" i="8"/>
  <c r="Q49" i="8" s="1"/>
  <c r="U27" i="8"/>
  <c r="Q27" i="8" s="1"/>
  <c r="W28" i="8"/>
  <c r="AA27" i="8"/>
  <c r="N30" i="8"/>
  <c r="Y30" i="8" s="1"/>
  <c r="AA39" i="8"/>
  <c r="N41" i="8"/>
  <c r="Y41" i="8" s="1"/>
  <c r="V39" i="8"/>
  <c r="V27" i="8"/>
  <c r="N29" i="8"/>
  <c r="Y29" i="8" s="1"/>
  <c r="N17" i="8"/>
  <c r="Y17" i="8" s="1"/>
  <c r="N44" i="8"/>
  <c r="Y44" i="8" s="1"/>
  <c r="AA43" i="8"/>
  <c r="U39" i="8"/>
  <c r="Q39" i="8" s="1"/>
  <c r="V43" i="8"/>
  <c r="N45" i="8"/>
  <c r="Y45" i="8" s="1"/>
  <c r="N42" i="8"/>
  <c r="Y42" i="8" s="1"/>
  <c r="U43" i="8"/>
  <c r="Q43" i="8" s="1"/>
  <c r="W45" i="8"/>
  <c r="AA49" i="8"/>
  <c r="Q55" i="8" l="1"/>
  <c r="I50" i="6" s="1"/>
  <c r="I51" i="6" s="1"/>
</calcChain>
</file>

<file path=xl/comments1.xml><?xml version="1.0" encoding="utf-8"?>
<comments xmlns="http://schemas.openxmlformats.org/spreadsheetml/2006/main">
  <authors>
    <author>Philippe HELION</author>
  </authors>
  <commentList>
    <comment ref="J18" authorId="0" shapeId="0">
      <text>
        <r>
          <rPr>
            <b/>
            <sz val="9"/>
            <color rgb="FF000000"/>
            <rFont val="Arial"/>
            <family val="2"/>
          </rPr>
          <t>Le sujet n'est pas abordé ou les documents sont vides</t>
        </r>
      </text>
    </comment>
    <comment ref="K18" authorId="0" shapeId="0">
      <text>
        <r>
          <rPr>
            <b/>
            <sz val="9"/>
            <color rgb="FF000000"/>
            <rFont val="Arial"/>
            <family val="2"/>
          </rPr>
          <t>Les éléments de contrôle attendus sont présentés et remplis</t>
        </r>
      </text>
    </comment>
    <comment ref="L18" authorId="0" shapeId="0">
      <text>
        <r>
          <rPr>
            <b/>
            <sz val="9"/>
            <color rgb="FF000000"/>
            <rFont val="Arial"/>
            <family val="2"/>
          </rPr>
          <t>Une analyse est abordée (tentative)</t>
        </r>
      </text>
    </comment>
    <comment ref="M18" authorId="0" shapeId="0">
      <text>
        <r>
          <rPr>
            <b/>
            <sz val="9"/>
            <color rgb="FF000000"/>
            <rFont val="Arial"/>
            <family val="2"/>
          </rPr>
          <t>Une analyse complète et pertinente est rédigée</t>
        </r>
      </text>
    </comment>
    <comment ref="J19" authorId="0" shapeId="0">
      <text>
        <r>
          <rPr>
            <b/>
            <sz val="9"/>
            <color rgb="FF000000"/>
            <rFont val="Arial"/>
            <family val="2"/>
          </rPr>
          <t>Le point n'est pas abordé</t>
        </r>
      </text>
    </comment>
    <comment ref="K19" authorId="0" shapeId="0">
      <text>
        <r>
          <rPr>
            <b/>
            <sz val="9"/>
            <color indexed="81"/>
            <rFont val="Arial"/>
            <family val="2"/>
          </rPr>
          <t>Un début d'analyse est proposée</t>
        </r>
      </text>
    </comment>
    <comment ref="L19" authorId="0" shapeId="0">
      <text>
        <r>
          <rPr>
            <b/>
            <sz val="9"/>
            <color rgb="FF000000"/>
            <rFont val="Arial"/>
            <family val="2"/>
          </rPr>
          <t>L'analyse est pertinente mais incomplète ou pas systématique</t>
        </r>
      </text>
    </comment>
    <comment ref="M19" authorId="0" shapeId="0">
      <text>
        <r>
          <rPr>
            <b/>
            <sz val="9"/>
            <color indexed="81"/>
            <rFont val="Arial"/>
            <family val="2"/>
          </rPr>
          <t>Une analyse pertinente est proposée pour chaque élément mentionné dans le cahiers des charges</t>
        </r>
      </text>
    </comment>
    <comment ref="J21" authorId="0" shapeId="0">
      <text>
        <r>
          <rPr>
            <b/>
            <sz val="9"/>
            <color indexed="81"/>
            <rFont val="Arial"/>
            <family val="2"/>
          </rPr>
          <t>Le point n'est pas abordé</t>
        </r>
      </text>
    </comment>
    <comment ref="K21" authorId="0" shapeId="0">
      <text>
        <r>
          <rPr>
            <b/>
            <sz val="9"/>
            <color rgb="FF000000"/>
            <rFont val="Arial"/>
            <family val="2"/>
          </rPr>
          <t>Les relevés de temps sont simplement présentés</t>
        </r>
      </text>
    </comment>
    <comment ref="L21" authorId="0" shapeId="0">
      <text>
        <r>
          <rPr>
            <b/>
            <sz val="9"/>
            <color indexed="81"/>
            <rFont val="Arial"/>
            <family val="2"/>
          </rPr>
          <t>Les écarts sont mis en évidence sans analyse ou incomplète</t>
        </r>
      </text>
    </comment>
    <comment ref="M21" authorId="0" shapeId="0">
      <text>
        <r>
          <rPr>
            <b/>
            <sz val="9"/>
            <color rgb="FF000000"/>
            <rFont val="Arial"/>
            <family val="2"/>
          </rPr>
          <t>L'analyse des écarts et de leurs causes est systématique, pertinente et argumentée</t>
        </r>
      </text>
    </comment>
    <comment ref="J23" authorId="0" shapeId="0">
      <text>
        <r>
          <rPr>
            <b/>
            <sz val="9"/>
            <color indexed="81"/>
            <rFont val="Arial"/>
            <family val="2"/>
          </rPr>
          <t>Le point n'est pas abordé</t>
        </r>
      </text>
    </comment>
    <comment ref="K23" authorId="0" shapeId="0">
      <text>
        <r>
          <rPr>
            <b/>
            <sz val="9"/>
            <color rgb="FF000000"/>
            <rFont val="Arial"/>
            <family val="2"/>
          </rPr>
          <t xml:space="preserve">Les coûts prévus et réels sont présentés et les écarts sont mis en évidence
</t>
        </r>
        <r>
          <rPr>
            <b/>
            <sz val="9"/>
            <color rgb="FF000000"/>
            <rFont val="Arial"/>
            <family val="2"/>
          </rPr>
          <t>(dans son option)</t>
        </r>
      </text>
    </comment>
    <comment ref="L23" authorId="0" shapeId="0">
      <text>
        <r>
          <rPr>
            <b/>
            <sz val="9"/>
            <color indexed="81"/>
            <rFont val="Arial"/>
            <family val="2"/>
          </rPr>
          <t>Les écarts présentés donnent lieu à un début d'analyse
(dans son option)</t>
        </r>
      </text>
    </comment>
    <comment ref="M23" authorId="0" shapeId="0">
      <text>
        <r>
          <rPr>
            <b/>
            <sz val="9"/>
            <color rgb="FF000000"/>
            <rFont val="Arial"/>
            <family val="2"/>
          </rPr>
          <t>L'analyse des écarts et de leurs causes est systématique, pertinente et argumentée (dans son option)</t>
        </r>
      </text>
    </comment>
    <comment ref="J24" authorId="0" shapeId="0">
      <text>
        <r>
          <rPr>
            <b/>
            <sz val="9"/>
            <color rgb="FF000000"/>
            <rFont val="Arial"/>
            <family val="2"/>
          </rPr>
          <t>Le point n'est pas abordé</t>
        </r>
      </text>
    </comment>
    <comment ref="K24" authorId="0" shapeId="0">
      <text>
        <r>
          <rPr>
            <b/>
            <sz val="9"/>
            <color indexed="81"/>
            <rFont val="Arial"/>
            <family val="2"/>
          </rPr>
          <t>Les coûts prévus et réels sont présentés et les écarts sont mis en évidence (par produit)</t>
        </r>
      </text>
    </comment>
    <comment ref="L24" authorId="0" shapeId="0">
      <text>
        <r>
          <rPr>
            <b/>
            <sz val="9"/>
            <color indexed="81"/>
            <rFont val="Arial"/>
            <family val="2"/>
          </rPr>
          <t>Les écarts présentés donnent lieu à un début d'analyse (par produit)</t>
        </r>
      </text>
    </comment>
    <comment ref="M24" authorId="0" shapeId="0">
      <text>
        <r>
          <rPr>
            <b/>
            <sz val="9"/>
            <color indexed="81"/>
            <rFont val="Arial"/>
            <family val="2"/>
          </rPr>
          <t>L'analyse des écarts et de leurs causes est systématique, pertinente et argumentée
(par produit)</t>
        </r>
      </text>
    </comment>
    <comment ref="J29" authorId="0" shapeId="0">
      <text>
        <r>
          <rPr>
            <b/>
            <sz val="9"/>
            <color rgb="FF000000"/>
            <rFont val="Arial"/>
            <family val="2"/>
          </rPr>
          <t>Le candidat n'aborde pas l'analyse qualité ni la conformité de la production</t>
        </r>
      </text>
    </comment>
    <comment ref="K29" authorId="0" shapeId="0">
      <text>
        <r>
          <rPr>
            <b/>
            <sz val="9"/>
            <color indexed="81"/>
            <rFont val="Arial"/>
            <family val="2"/>
          </rPr>
          <t>Le candidat présente des éléments de contrôle (fiches qualité…) sans les analyser ou fait une analyse sans éléments mesurables</t>
        </r>
      </text>
    </comment>
    <comment ref="L29" authorId="0" shapeId="0">
      <text>
        <r>
          <rPr>
            <b/>
            <sz val="9"/>
            <color rgb="FF000000"/>
            <rFont val="Arial"/>
            <family val="2"/>
          </rPr>
          <t>Le candidat propose une description précise en s'appuyant sur des éléments mesurables et mesurés.</t>
        </r>
      </text>
    </comment>
    <comment ref="M29" authorId="0" shapeId="0">
      <text>
        <r>
          <rPr>
            <b/>
            <sz val="9"/>
            <color indexed="81"/>
            <rFont val="Arial"/>
            <family val="2"/>
          </rPr>
          <t>Le candidat présente une analyse complète de la production en se basant sur les indicateurs qualité et propose des remédiations.</t>
        </r>
      </text>
    </comment>
    <comment ref="J31" authorId="0" shapeId="0">
      <text>
        <r>
          <rPr>
            <b/>
            <sz val="9"/>
            <color rgb="FF000000"/>
            <rFont val="Arial"/>
            <family val="2"/>
          </rPr>
          <t xml:space="preserve">Aucune vision globale de la productivité
</t>
        </r>
        <r>
          <rPr>
            <b/>
            <sz val="9"/>
            <color rgb="FF000000"/>
            <rFont val="Arial"/>
            <family val="2"/>
          </rPr>
          <t>!!! Du projet !!!</t>
        </r>
      </text>
    </comment>
    <comment ref="K31" authorId="0" shapeId="0">
      <text>
        <r>
          <rPr>
            <b/>
            <sz val="9"/>
            <color indexed="81"/>
            <rFont val="Arial"/>
            <family val="2"/>
          </rPr>
          <t xml:space="preserve">L'analyse n'aborde que le produit en charge </t>
        </r>
      </text>
    </comment>
    <comment ref="L31" authorId="0" shapeId="0">
      <text>
        <r>
          <rPr>
            <b/>
            <sz val="9"/>
            <color indexed="81"/>
            <rFont val="Arial"/>
            <family val="2"/>
          </rPr>
          <t>L'analyse porte sur l'ensemble du projet mais est incomplète</t>
        </r>
      </text>
    </comment>
    <comment ref="M31" authorId="0" shapeId="0">
      <text>
        <r>
          <rPr>
            <b/>
            <sz val="9"/>
            <color rgb="FF000000"/>
            <rFont val="Arial"/>
            <family val="2"/>
          </rPr>
          <t>L'analyse est précise, pertinente, elle porte sur l'ensemble du projet (qualité, coût, délai) et sur la conformité à la demande initiale</t>
        </r>
      </text>
    </comment>
    <comment ref="J36" authorId="0" shapeId="0">
      <text>
        <r>
          <rPr>
            <b/>
            <sz val="9"/>
            <color rgb="FF000000"/>
            <rFont val="Arial"/>
            <family val="2"/>
          </rPr>
          <t>Acune solution d'amélioration proposée</t>
        </r>
      </text>
    </comment>
    <comment ref="K36" authorId="0" shapeId="0">
      <text>
        <r>
          <rPr>
            <b/>
            <sz val="9"/>
            <color rgb="FF000000"/>
            <rFont val="Arial"/>
            <family val="2"/>
          </rPr>
          <t>Le candidat propose une seule piste ou les améliorations qu'il propose ne sont pas pertinentes</t>
        </r>
      </text>
    </comment>
    <comment ref="L36" authorId="0" shapeId="0">
      <text>
        <r>
          <rPr>
            <b/>
            <sz val="9"/>
            <color indexed="81"/>
            <rFont val="Arial"/>
            <family val="2"/>
          </rPr>
          <t xml:space="preserve">Le candidat propose plusieurs solutions d'amélioration exploitant des pistes pertinentes et différentes </t>
        </r>
      </text>
    </comment>
    <comment ref="M36" authorId="0" shapeId="0">
      <text>
        <r>
          <rPr>
            <b/>
            <sz val="9"/>
            <color indexed="81"/>
            <rFont val="Arial"/>
            <family val="2"/>
          </rPr>
          <t>Le candidat propose plusieurs solutions d'amélioration exploitant des pistes pertinentes et différentes à l'aide d'outils de la qualité</t>
        </r>
      </text>
    </comment>
    <comment ref="J38" authorId="0" shapeId="0">
      <text>
        <r>
          <rPr>
            <b/>
            <sz val="9"/>
            <color indexed="81"/>
            <rFont val="Arial"/>
            <family val="2"/>
          </rPr>
          <t>Aucune comparaison n'est proposée</t>
        </r>
      </text>
    </comment>
    <comment ref="K38" authorId="0" shapeId="0">
      <text>
        <r>
          <rPr>
            <b/>
            <sz val="9"/>
            <color indexed="81"/>
            <rFont val="Arial"/>
            <family val="2"/>
          </rPr>
          <t>Une comparaison est esquissée</t>
        </r>
      </text>
    </comment>
    <comment ref="L38" authorId="0" shapeId="0">
      <text>
        <r>
          <rPr>
            <b/>
            <sz val="9"/>
            <color indexed="81"/>
            <rFont val="Arial"/>
            <family val="2"/>
          </rPr>
          <t>Les solutions sont comparées et argumentées en s'appuyant sur des données techniques tangibles</t>
        </r>
      </text>
    </comment>
    <comment ref="M38" authorId="0" shapeId="0">
      <text>
        <r>
          <rPr>
            <b/>
            <sz val="9"/>
            <color rgb="FF000000"/>
            <rFont val="Arial"/>
            <family val="2"/>
          </rPr>
          <t>Les solutions sont comparées et argumentées en tenant compte des données techniques, des critères d'évaluation, et de leur aspect économique</t>
        </r>
      </text>
    </comment>
    <comment ref="J40" authorId="0" shapeId="0">
      <text>
        <r>
          <rPr>
            <b/>
            <sz val="9"/>
            <color indexed="81"/>
            <rFont val="Arial"/>
            <family val="2"/>
          </rPr>
          <t>Aucun plan d'action n'est proposé</t>
        </r>
      </text>
    </comment>
    <comment ref="K40" authorId="0" shapeId="0">
      <text>
        <r>
          <rPr>
            <b/>
            <sz val="9"/>
            <color rgb="FF000000"/>
            <rFont val="Arial"/>
            <family val="2"/>
          </rPr>
          <t xml:space="preserve">Une ou des actions sont identifiées </t>
        </r>
      </text>
    </comment>
    <comment ref="L40" authorId="0" shapeId="0">
      <text>
        <r>
          <rPr>
            <b/>
            <sz val="9"/>
            <color rgb="FF000000"/>
            <rFont val="Arial"/>
            <family val="2"/>
          </rPr>
          <t>Un pian d'action cohérent est proposé</t>
        </r>
      </text>
    </comment>
    <comment ref="M40" authorId="0" shapeId="0">
      <text>
        <r>
          <rPr>
            <b/>
            <sz val="9"/>
            <color rgb="FF000000"/>
            <rFont val="Arial"/>
            <family val="2"/>
          </rPr>
          <t>Un plan d'action est formalisé, il définit les étapes de mise en œuvre, les contraintes organisationnelles et les bénéfices attendus</t>
        </r>
      </text>
    </comment>
  </commentList>
</comments>
</file>

<file path=xl/sharedStrings.xml><?xml version="1.0" encoding="utf-8"?>
<sst xmlns="http://schemas.openxmlformats.org/spreadsheetml/2006/main" count="557" uniqueCount="404">
  <si>
    <t>STRASBOURG</t>
  </si>
  <si>
    <t>ERPP</t>
  </si>
  <si>
    <t>AIX MARSEILLE</t>
  </si>
  <si>
    <t>BORDEAUX</t>
  </si>
  <si>
    <t>CAEN</t>
  </si>
  <si>
    <t>CRETEIL</t>
  </si>
  <si>
    <t>CLERMONT-FERRAND</t>
  </si>
  <si>
    <t>DIJON</t>
  </si>
  <si>
    <t>GRENOBLE</t>
  </si>
  <si>
    <t>LILLE</t>
  </si>
  <si>
    <t>LIMOGES</t>
  </si>
  <si>
    <t>LYON</t>
  </si>
  <si>
    <t>NANCY-METZ</t>
  </si>
  <si>
    <t>NANTES</t>
  </si>
  <si>
    <t>PARIS</t>
  </si>
  <si>
    <t>POITIERS</t>
  </si>
  <si>
    <t>REIMS</t>
  </si>
  <si>
    <t>RENNES</t>
  </si>
  <si>
    <t>ROUEN</t>
  </si>
  <si>
    <t>TOULOUSE</t>
  </si>
  <si>
    <t>VERSAILLES</t>
  </si>
  <si>
    <t>ERPI</t>
  </si>
  <si>
    <t>Implication</t>
  </si>
  <si>
    <t>Satisfaisant</t>
  </si>
  <si>
    <t>Insuffisant</t>
  </si>
  <si>
    <t xml:space="preserve">Académie de : </t>
  </si>
  <si>
    <t>poids de la partie évaluée</t>
  </si>
  <si>
    <t>points attribués ramenés sur 20</t>
  </si>
  <si>
    <t>Niveau de performance</t>
  </si>
  <si>
    <t>test de détection erreur</t>
  </si>
  <si>
    <t>test pour détecter si case remplie</t>
  </si>
  <si>
    <t>test de vérification pas plus d'une case cochée</t>
  </si>
  <si>
    <t xml:space="preserve">NOM : </t>
  </si>
  <si>
    <t>Indiquer le nom du candidat</t>
  </si>
  <si>
    <t xml:space="preserve">Prénom : </t>
  </si>
  <si>
    <t xml:space="preserve">Option : </t>
  </si>
  <si>
    <t xml:space="preserve">  Note /</t>
  </si>
  <si>
    <t>sur</t>
  </si>
  <si>
    <t>Note finale</t>
  </si>
  <si>
    <t>% d'indicateurs évalués</t>
  </si>
  <si>
    <t>minimum : 80% des indicateurs</t>
  </si>
  <si>
    <t>Émargements</t>
  </si>
  <si>
    <t>Non</t>
  </si>
  <si>
    <t>Commentaires et appréciation générale :</t>
  </si>
  <si>
    <t>Prénom en cas d'homonymie</t>
  </si>
  <si>
    <t>Sélectionner l'académie</t>
  </si>
  <si>
    <t>Date de l'épreuve :</t>
  </si>
  <si>
    <t xml:space="preserve">sélectionner l'option </t>
  </si>
  <si>
    <t>Membres du jury : Noms, Prénoms</t>
  </si>
  <si>
    <t>Revue 1</t>
  </si>
  <si>
    <r>
      <rPr>
        <b/>
        <sz val="14"/>
        <color theme="1"/>
        <rFont val="Arial"/>
        <family val="2"/>
      </rPr>
      <t>ÉPREUVE E5 – Projet de conception de processus graphiques</t>
    </r>
    <r>
      <rPr>
        <sz val="14"/>
        <color theme="1"/>
        <rFont val="Arial"/>
        <family val="2"/>
      </rPr>
      <t xml:space="preserve"> (coefficient 6)</t>
    </r>
  </si>
  <si>
    <t xml:space="preserve">  C9</t>
  </si>
  <si>
    <t xml:space="preserve">  C9.1</t>
  </si>
  <si>
    <t xml:space="preserve">  C9.2</t>
  </si>
  <si>
    <t xml:space="preserve">  C9.3</t>
  </si>
  <si>
    <t xml:space="preserve">  C9.4</t>
  </si>
  <si>
    <t xml:space="preserve">  Identifier les éléments constitutifs des différents produits à réaliser</t>
  </si>
  <si>
    <t xml:space="preserve">  Rassembler les éléments techniques des différents produits</t>
  </si>
  <si>
    <t xml:space="preserve">  Rédiger le cahier des charges technique</t>
  </si>
  <si>
    <t xml:space="preserve">  Réaliser le devis</t>
  </si>
  <si>
    <t xml:space="preserve">  La convergence entre les éléments est définie.</t>
  </si>
  <si>
    <t xml:space="preserve">  Les différents éléments (base de données, modèles, produits imprimés...) sont identifiés, permettent de couvrir les fonctions 
  définies dans le cahier des charges et de compléter le dossier de fabrication.</t>
  </si>
  <si>
    <t xml:space="preserve">  Tous les éléments constituant les produits finis sont décrits techniquement :
  Produits imprimés : formats finis, définition des couleurs, supports d’impression, types de finition, ennoblissement, normes... 
  Produits plurimédia : résolutions, formats de fichiers, système d’exploitation, codage, formats des animations, normes...</t>
  </si>
  <si>
    <t xml:space="preserve">  Le cahier des charges technique est constitué et disponible pour les intervenants internes et permet de définir les processus, 
  de planifier les productions à venir.</t>
  </si>
  <si>
    <t xml:space="preserve">  Le devis réalisé avec les outils de GPAO disponibles prend en compte les étapes du processus défini, les réalisations sous-traitées,
  les matières premières et consommables.</t>
  </si>
  <si>
    <t xml:space="preserve">  C11</t>
  </si>
  <si>
    <t xml:space="preserve">  C11.1</t>
  </si>
  <si>
    <t xml:space="preserve">  C11.2</t>
  </si>
  <si>
    <t xml:space="preserve">  C11.3</t>
  </si>
  <si>
    <t xml:space="preserve">  C11.4</t>
  </si>
  <si>
    <t xml:space="preserve">  C11.5</t>
  </si>
  <si>
    <t xml:space="preserve">  C11.6</t>
  </si>
  <si>
    <t xml:space="preserve">  Définir les essais à réaliser</t>
  </si>
  <si>
    <t xml:space="preserve">  Qualifier les essais à réaliser</t>
  </si>
  <si>
    <t xml:space="preserve">  Organiser des essais</t>
  </si>
  <si>
    <t xml:space="preserve">  Superviser et/ou participer aux essais</t>
  </si>
  <si>
    <t xml:space="preserve">  Analyser des résultats d’essais de production</t>
  </si>
  <si>
    <t xml:space="preserve">  Adapter et/ou valider un processus en fonction de résultats d’essais de production</t>
  </si>
  <si>
    <t xml:space="preserve">  Les protocoles (nature, moyens, méthodes, procédures) sont définis.</t>
  </si>
  <si>
    <r>
      <t xml:space="preserve">  </t>
    </r>
    <r>
      <rPr>
        <b/>
        <i/>
        <sz val="11"/>
        <color theme="1"/>
        <rFont val="Arial"/>
        <family val="2"/>
      </rPr>
      <t>Option A</t>
    </r>
    <r>
      <rPr>
        <i/>
        <sz val="11"/>
        <color theme="1"/>
        <rFont val="Arial"/>
        <family val="2"/>
      </rPr>
      <t xml:space="preserve"> – Les essais liés aux éléments de publications numériques, à leurs fonctionnalités, aux flux numériques, aux compatibilités, à la colorimétrie... sont définis.</t>
    </r>
  </si>
  <si>
    <t xml:space="preserve">  Les conditions de réalisation des essais sont définies.</t>
  </si>
  <si>
    <t xml:space="preserve">  Les indicateurs de performance des essais sont exprimés en caractéristiques mesurables.</t>
  </si>
  <si>
    <t xml:space="preserve">  Les ressources nécessaires sont identifiées et mobilisées.</t>
  </si>
  <si>
    <t xml:space="preserve">  Les essais sont planifiés.</t>
  </si>
  <si>
    <t xml:space="preserve">  Des fiches d’essais sont réalisées et lancées.</t>
  </si>
  <si>
    <t xml:space="preserve">  Les essais sont réalisés conformément aux conditions de réalisation définies.</t>
  </si>
  <si>
    <t xml:space="preserve">  Les résultats des essais consignés par écrit sont rassemblés, organisés. Les éléments testés sont archivés.   </t>
  </si>
  <si>
    <t xml:space="preserve">  L’analyse des résultats des essais conduit à une synthèse argumentée permettant de comparer et choisir des solutions de production.</t>
  </si>
  <si>
    <t xml:space="preserve">  Les processus sont corrigés, actualisés, optimisés et/ou validés conformément aux résultats des essais.</t>
  </si>
  <si>
    <t xml:space="preserve">  C12</t>
  </si>
  <si>
    <t xml:space="preserve">  Assurer le bon fonctionnement du parc machine</t>
  </si>
  <si>
    <t xml:space="preserve">  Définir un protocole de stockage, de sauvegarde et d’archivages des données</t>
  </si>
  <si>
    <t xml:space="preserve">  Définir les paramètres/réglages des postes de production</t>
  </si>
  <si>
    <t xml:space="preserve">  Commander les ressources nécessaires à la production</t>
  </si>
  <si>
    <t xml:space="preserve">  Gérer les stocks et l’approvisionnement des postes de production</t>
  </si>
  <si>
    <t xml:space="preserve">  C12.1</t>
  </si>
  <si>
    <t xml:space="preserve">  C12.2</t>
  </si>
  <si>
    <t xml:space="preserve">  C12.3</t>
  </si>
  <si>
    <t xml:space="preserve">  C12.4</t>
  </si>
  <si>
    <t xml:space="preserve">  C12.5</t>
  </si>
  <si>
    <t xml:space="preserve">  Les moyens de production sont réglés, alimentés pour lancer la production.
  Les matériels et les outils de contrôle sont calibrés, étalonnés.
  Les matériels de production sont vérifiés. Les anomalies de fonctionnement, de réglage, les pannes éventuelles sont identifiées.
  Les opérations de maintenance sont coordonnées avec les services concernés et sont consignées dans les carnets de maintenance.</t>
  </si>
  <si>
    <r>
      <t xml:space="preserve">  </t>
    </r>
    <r>
      <rPr>
        <b/>
        <i/>
        <sz val="11"/>
        <color theme="1"/>
        <rFont val="Arial"/>
        <family val="2"/>
      </rPr>
      <t>Option A</t>
    </r>
    <r>
      <rPr>
        <i/>
        <sz val="11"/>
        <color theme="1"/>
        <rFont val="Arial"/>
        <family val="2"/>
      </rPr>
      <t xml:space="preserve"> – Les matériels sont caractérisés.
                     Les logiciels, polices, profils... sont installés et fonctionnels et permettent aux opérateurs de réaliser les productions planifiées.</t>
    </r>
  </si>
  <si>
    <t xml:space="preserve">  Une arborescence est définie. Une nomenclature des données stockées est définie et appliquée.</t>
  </si>
  <si>
    <t xml:space="preserve">  Un protocole de sauvegarde sécurisé est mis en place.</t>
  </si>
  <si>
    <t xml:space="preserve">  Les données archivées sont facilement accessibles.</t>
  </si>
  <si>
    <t xml:space="preserve">  Les paramètres et configurations nécessaires au respect du cahier des charges et de l’application des normes sont transmis aux opérateurs.
  Les outils de production et les flux numériques paramétrés, réglés répondent aux contraintes des processus choisis.</t>
  </si>
  <si>
    <r>
      <t xml:space="preserve">  </t>
    </r>
    <r>
      <rPr>
        <b/>
        <i/>
        <sz val="11"/>
        <color theme="1"/>
        <rFont val="Arial"/>
        <family val="2"/>
      </rPr>
      <t>Option A</t>
    </r>
    <r>
      <rPr>
        <i/>
        <sz val="11"/>
        <color theme="1"/>
        <rFont val="Arial"/>
        <family val="2"/>
      </rPr>
      <t xml:space="preserve"> – Les préférences des logiciels sont vérifiées et conformes au cahier des charges.
                     Les profils colorimétriques sont correctement configurés.</t>
    </r>
  </si>
  <si>
    <r>
      <t xml:space="preserve">  </t>
    </r>
    <r>
      <rPr>
        <b/>
        <i/>
        <sz val="11"/>
        <color theme="1"/>
        <rFont val="Arial"/>
        <family val="2"/>
      </rPr>
      <t>Option B</t>
    </r>
    <r>
      <rPr>
        <i/>
        <sz val="11"/>
        <color theme="1"/>
        <rFont val="Arial"/>
        <family val="2"/>
      </rPr>
      <t xml:space="preserve"> – Le paramétrage du flux de production et du matériel est conforme au cahier des charges. 
                     Les fichiers de préréglages (CIP3, CIP4...) sont utilisés.</t>
    </r>
  </si>
  <si>
    <t xml:space="preserve">  Les ressources (matières premières, productions co-traitances...) nécessaires à la production sont commandées.</t>
  </si>
  <si>
    <t xml:space="preserve">  Les flux de matières nécessaires à la réalisation des produits sont évalués. Un système de gestion des stocks est mis en place.</t>
  </si>
  <si>
    <t>Non maîtrisé</t>
  </si>
  <si>
    <t>Bonne maîtrise</t>
  </si>
  <si>
    <t>Non évaluable
car non abordé</t>
  </si>
  <si>
    <t>Maîtrise partielle
mais satisfaisante</t>
  </si>
  <si>
    <t>Maîtrise
insuffisante</t>
  </si>
  <si>
    <t xml:space="preserve">  C13</t>
  </si>
  <si>
    <t xml:space="preserve">  C13.1</t>
  </si>
  <si>
    <t xml:space="preserve">  C13.2</t>
  </si>
  <si>
    <t xml:space="preserve"> Qualifier les étapes de contrôle qualité</t>
  </si>
  <si>
    <t xml:space="preserve">  Vérifier les éléments fournis par le client</t>
  </si>
  <si>
    <t xml:space="preserve">  Les types de contrôles (systématique, échantillonnage...) sont définis.
  Les cibles à atteindre lors des contrôles qualité sont définies et formalisées.</t>
  </si>
  <si>
    <t xml:space="preserve">  Des procédures et des fiches de contrôle sont mises en place en conformité avec le manuel qualité.</t>
  </si>
  <si>
    <t xml:space="preserve">  Le contrôle des éléments fournis par le client permet de valider leur conformité et de lancer la production.</t>
  </si>
  <si>
    <t xml:space="preserve">  C14</t>
  </si>
  <si>
    <t xml:space="preserve">  C14.1</t>
  </si>
  <si>
    <t xml:space="preserve">  C14.2</t>
  </si>
  <si>
    <t xml:space="preserve">  C14.3</t>
  </si>
  <si>
    <t xml:space="preserve">  C14.4</t>
  </si>
  <si>
    <t xml:space="preserve">  C14.5</t>
  </si>
  <si>
    <t xml:space="preserve">  C14.6</t>
  </si>
  <si>
    <t xml:space="preserve">  Déterminer les temps d’exécution prévus pour chaque poste de production mobilisé</t>
  </si>
  <si>
    <t xml:space="preserve">  Les temps prévisionnels déterminés permettent de réaliser l’ordonnancement.</t>
  </si>
  <si>
    <t xml:space="preserve">  Ordonnancer les différentes étapes de production</t>
  </si>
  <si>
    <t xml:space="preserve">  Les tâches qui peuvent être réalisées simultanément sont identifiées, en respectant les antériorités des opérations.
  Le temps minimum requis pour réaliser la production hors planning de charge est défini.</t>
  </si>
  <si>
    <t xml:space="preserve">  S’assurer de la disponibilité des postes</t>
  </si>
  <si>
    <t xml:space="preserve">  Les tâches déjà planifiées sont identifiées. La capacité de production est évaluée.</t>
  </si>
  <si>
    <t xml:space="preserve">  La charge de production à réaliser est comparée avec la capacité de production existante.</t>
  </si>
  <si>
    <t xml:space="preserve">  Le planning de charge est adapté en fonction de la production à réaliser.</t>
  </si>
  <si>
    <t xml:space="preserve">  Répartir les tâches au sein de l’équipe de production</t>
  </si>
  <si>
    <t xml:space="preserve">  La charge de travail est quantifiée, répartie en interne sur les différents postes de production.
  La répartition du travail tient compte des caractéristiques et performances des moyens de production, des capacités de la sous-traitance, 
  des compétences et de la disponibilité des personnels.</t>
  </si>
  <si>
    <t xml:space="preserve">  Réaliser le planning prévisionnel du projet de communication</t>
  </si>
  <si>
    <t xml:space="preserve">  Le planning prévisionnel permet de respecter le délai de livraison validé par le client.
  Le planning tient compte des délais imposés par la sous-traitance, de la charge d’occupation des différents postes de production en interne.</t>
  </si>
  <si>
    <t xml:space="preserve">  Communiquer les dates clés prévisionnelles</t>
  </si>
  <si>
    <t xml:space="preserve">  La date prévisionnelle de remise du projet de communication est transmise au responsable hiérarchique pour information du client.</t>
  </si>
  <si>
    <t xml:space="preserve">  Les impératifs de délais (commande de support, BÀT, délais de transport d’envoi ou de réception...) sont clairement définis 
  et sont indiqués dans le dossier de fabrication.</t>
  </si>
  <si>
    <t>Revue 2</t>
  </si>
  <si>
    <t xml:space="preserve">  C15</t>
  </si>
  <si>
    <t xml:space="preserve">  C15.1</t>
  </si>
  <si>
    <t xml:space="preserve">  C15.2</t>
  </si>
  <si>
    <t xml:space="preserve">  C15.3</t>
  </si>
  <si>
    <t xml:space="preserve">  C15.4</t>
  </si>
  <si>
    <t xml:space="preserve">  C15.5</t>
  </si>
  <si>
    <t xml:space="preserve">  C15.6</t>
  </si>
  <si>
    <t xml:space="preserve">  C15.7</t>
  </si>
  <si>
    <t>Évaluation des performances associées aux compétences C9, C11, C12, C13 et C14</t>
  </si>
  <si>
    <t>Évaluation des performances associées aux compétences C15, C17, C18 et C19</t>
  </si>
  <si>
    <t xml:space="preserve">  Vérifier la disponibilité des éléments nécessaires à la production</t>
  </si>
  <si>
    <t xml:space="preserve">  Les matières et ressources nécessaires à la production sont disponibles en qualité et en nombre et sont régulièrement vérifiées.</t>
  </si>
  <si>
    <t xml:space="preserve">  Renseigner, transmettre, compléter le dossier de production</t>
  </si>
  <si>
    <t xml:space="preserve">  Mettre en œuvre le plan de contrôle qualité</t>
  </si>
  <si>
    <t xml:space="preserve">  Assurer l’application des normes et des procédures aux postes de travail</t>
  </si>
  <si>
    <t xml:space="preserve">  Coordonner l’action des différents intervenants</t>
  </si>
  <si>
    <t xml:space="preserve">  S’assurer du respect des délais</t>
  </si>
  <si>
    <t xml:space="preserve">  Communiquer sur l’évolution de la production</t>
  </si>
  <si>
    <t xml:space="preserve">  Le dossier de production est rédigé sans erreurs ni oublis.</t>
  </si>
  <si>
    <t xml:space="preserve">  Les éléments techniques indiqués dans le dossier de production sont correctement compris par les opérateurs.</t>
  </si>
  <si>
    <t xml:space="preserve">  Le dossier de production est complété au fur et à mesure de l’avancée de la production.</t>
  </si>
  <si>
    <t xml:space="preserve">  Les procédures de contrôle sont appliquées pour chaque étape de production.</t>
  </si>
  <si>
    <t xml:space="preserve">  Les prélèvements et/ou échantillons sont réalisés et permettent de suivre la qualité produite.</t>
  </si>
  <si>
    <t xml:space="preserve">  Les fiches de contrôle renseignées ainsi que les éléments contrôlés ou les prélèvements sont transmis au responsable qualité.</t>
  </si>
  <si>
    <t xml:space="preserve">  Les normes, les réglementations, les procédures et les certifications adoptées par l’entreprise sont respectées pendant la production.</t>
  </si>
  <si>
    <t xml:space="preserve">  Les documents attestant du respect des normes et procédures sont renseignés.</t>
  </si>
  <si>
    <t xml:space="preserve">  Les fiches de relevés de temps sont complétées au fur et à mesure de l’avancée de la production.</t>
  </si>
  <si>
    <t xml:space="preserve">  Les écarts entre délais réalisés et prévisionnels sont évalués.</t>
  </si>
  <si>
    <t xml:space="preserve">  Les différents intervenants (client, co- traitant, équipe) sont informés de l’évolution de la production (respect ou non des délais prévus).</t>
  </si>
  <si>
    <t xml:space="preserve">  La coordination des interventions (co- traitances et productions internes) 
  permet d’assurer la réalisation optimale des produits (multisupports ou plurimédia).</t>
  </si>
  <si>
    <t xml:space="preserve">  Les informations, les incidents, les dysfonctionnements relevés lors du lancement et du suivi de la production sont formalisés 
  et transmis à la hiérarchie, par écrit et oralement.</t>
  </si>
  <si>
    <t xml:space="preserve">  C17</t>
  </si>
  <si>
    <t xml:space="preserve">  C17.1</t>
  </si>
  <si>
    <t xml:space="preserve">  C17.2</t>
  </si>
  <si>
    <t xml:space="preserve">  C17.3</t>
  </si>
  <si>
    <t xml:space="preserve">  C17.4</t>
  </si>
  <si>
    <t xml:space="preserve">  Adapter le planning</t>
  </si>
  <si>
    <t xml:space="preserve">  Adapter les moyens de production, ajuster les ressources humaines</t>
  </si>
  <si>
    <t xml:space="preserve">  Les contenus modifiés ou ajoutés sont vérifiés avant d’être intégrés au dossier de production et de nouveau transmis aux opérateurs.</t>
  </si>
  <si>
    <t xml:space="preserve">  Le dossier de production est réactualisé.</t>
  </si>
  <si>
    <t xml:space="preserve">  Les coûts et délais associés aux différentes adaptations sont évalués et transmis au responsable hiérarchique pour information du client.</t>
  </si>
  <si>
    <t xml:space="preserve">  Les co-traitants sont informés des modifications et disposent des éléments nécessaires pour adapter leurs productions.</t>
  </si>
  <si>
    <t xml:space="preserve">  Les actions menées et les mesures adoptées dans le cadre des différentes adaptations sont formalisées et transmises.</t>
  </si>
  <si>
    <t xml:space="preserve">  La modification du planning tient compte :
  - de l’évolution du cahier de charges ;
  - des aléas de production (pannes, retards, dysfonctionnements...) ;
  - des évolutions en termes de disponibilités : ressources humaines et matérielles</t>
  </si>
  <si>
    <t xml:space="preserve">  L’adaptation des moyens de production (matières, matériels) et des ressources humaines tient compte :
  - des modifications apportées au cahier des charges ;
  - des corrections d’auteur ;
  - des dysfonctionnements constatés ;
  - des problèmes qualité constatés ;
  - des problèmes de disponibilité et de compétences des ressources humaines.</t>
  </si>
  <si>
    <t xml:space="preserve">  C18</t>
  </si>
  <si>
    <t xml:space="preserve">  C18.1</t>
  </si>
  <si>
    <t xml:space="preserve">  C18.2</t>
  </si>
  <si>
    <t xml:space="preserve">  C18.3</t>
  </si>
  <si>
    <t xml:space="preserve">  C18.4</t>
  </si>
  <si>
    <t xml:space="preserve">  C18.5</t>
  </si>
  <si>
    <t xml:space="preserve">  Adapter le dossier de production</t>
  </si>
  <si>
    <t xml:space="preserve">  Rendre compte à sa hiérarchie, par écrit, oralement</t>
  </si>
  <si>
    <t xml:space="preserve">  Transmettre, réceptionner et archiver des fichiers par voie numérique</t>
  </si>
  <si>
    <t xml:space="preserve">  Gérer et optimiser les bases de données</t>
  </si>
  <si>
    <t xml:space="preserve">  Établir un flux de création et de certification de PDF</t>
  </si>
  <si>
    <t xml:space="preserve">  Optimiser la réalisation de l’imposition</t>
  </si>
  <si>
    <t xml:space="preserve">  Optimiser et paramétrer la gestion de la couleur</t>
  </si>
  <si>
    <t xml:space="preserve">  L’utilisation des différents canaux (mail, serveur, FTP, Cloud...) est maîtrisée et permet l’échange, la sauvegarde et l’archivage de données.</t>
  </si>
  <si>
    <t xml:space="preserve">  Les paramètres d’export PDF sont créés.</t>
  </si>
  <si>
    <t xml:space="preserve">  Les profils de contrôle sont créés en fonction des moyens retenus et du respect des normes définies dans le cahier des charges techniques.</t>
  </si>
  <si>
    <t xml:space="preserve">  Les PDF sont optimisés ou corrigés ou regénérés en fonction des résultats du contrôle.</t>
  </si>
  <si>
    <t xml:space="preserve">  Les gabarits d’imposition sont prédéfinis, automatisés et appliqués.</t>
  </si>
  <si>
    <t xml:space="preserve">  Le Bon À Graver permet de valider la conformité de l’imposition au cahier des charges technique.</t>
  </si>
  <si>
    <t xml:space="preserve">  Les profils colorimétriques sont définis ou créés, puis paramétrés pour être appliqués automatiquement dans les différents flux de production.</t>
  </si>
  <si>
    <t xml:space="preserve">  La linéarisation et les courbes de compensation sont paramétrées et mises à jour dans le flux de production.</t>
  </si>
  <si>
    <t xml:space="preserve">  Les matériels sont calibrés.</t>
  </si>
  <si>
    <t xml:space="preserve">  Les données nécessaires sont extraites, mises en forme, exploitables dans le flux de production (données variables, routage, mailing...).
  Les fonctionnalités des logiciels permettant le traitement des données sont maîtrisées (SGBD, tableurs...).</t>
  </si>
  <si>
    <t xml:space="preserve">  C18 A</t>
  </si>
  <si>
    <t xml:space="preserve">  C18.6 A</t>
  </si>
  <si>
    <t xml:space="preserve">  C18.7 A</t>
  </si>
  <si>
    <t xml:space="preserve">  C18.8 A</t>
  </si>
  <si>
    <t xml:space="preserve">  Optimiser les éléments de production plurimedia et superviser leur traitement</t>
  </si>
  <si>
    <t xml:space="preserve">  Optimiser les mises en page et le traitement d’image</t>
  </si>
  <si>
    <t xml:space="preserve">  Superviser la réalisation des épreuves certifiées ou contractuelles (Bon à Tirer) et/ou un fichier numérique de validation.</t>
  </si>
  <si>
    <t xml:space="preserve">  L’épreuve (écran ou papier) permet de transmettre au client le rendu du produit de communication 
  et des caractéristiques obtenues (colorimétrie, aspect, ergonomie...).</t>
  </si>
  <si>
    <t xml:space="preserve">  Les mises en page sont préparées et optimisées :
     - pour intégrer les flux de données entrants (XML, données variables, CSV, TXT...) ;
     - pour automatiser la mise en page (feuilles de style et gabarit avec héritage, sommaire, index, légende automatique, script, GREP...) ;
     - pour générer les flux de sortie (formats multiples ou adaptatifs, PPML, IPDS, ePub...).
  La gestion (métadonnées) et le traitement des images sont automatisés.</t>
  </si>
  <si>
    <t xml:space="preserve">  Les éléments préparés (textes, images vectorielles, images bitmap, codes HTML et CSS, formulaires, vidéos, sons...) 
  sont exploitables pour la production.</t>
  </si>
  <si>
    <t xml:space="preserve">  La qualité, le format des éléments sont adaptés aux différents canaux de diffusion lors des opérations de numérisation, conversion, extraction, 
  vectorisation, retouche, balisage, nettoyage, mise en forme, animation...
  L’organisation, l’harmonie des éléments publiés permettent une lecture ultérieure satisfaisante.
  La charte graphique est respectée.</t>
  </si>
  <si>
    <t xml:space="preserve">  C18 B</t>
  </si>
  <si>
    <t xml:space="preserve">  Superviser la préparation des postes (impression et finition) et les réglages nécessaires à la mise en œuvre des moyens de production</t>
  </si>
  <si>
    <t xml:space="preserve">  La qualité des réglages des outils de production permet une réalisation conforme et en adéquation avec le cahier des charges 
  et les normes définies.</t>
  </si>
  <si>
    <t xml:space="preserve">  Optimiser la communication entre le flux et les outils de production d’impression et de finition</t>
  </si>
  <si>
    <t xml:space="preserve">  Les flux de production permettent de générer des job tickets (CIP3, CIP4, JDF, JMF, PJTF...).
  Ces job tickets permettent de réaliser les préréglages des outils de production.
  Le système de gestion de l’information (MIS) permet la remontée d’informations (temps, quantités...).</t>
  </si>
  <si>
    <t xml:space="preserve">  Superviser la réalisation des Bon À Rouler et Bon À Façonner</t>
  </si>
  <si>
    <t xml:space="preserve">  Optimiser les réglages des différents procédés, supports et moyens de production mobilisés</t>
  </si>
  <si>
    <t xml:space="preserve">  La première bonne feuille permet de valider la conformité du produit imprimé ou façonné.</t>
  </si>
  <si>
    <t xml:space="preserve">  Les réglages sur l’ensemble des moyens de production permettent d’obtenir des résultats cohérents aussi sur l’ensemble des procédés 
  et supports.</t>
  </si>
  <si>
    <t xml:space="preserve">  C19</t>
  </si>
  <si>
    <t xml:space="preserve">  C19.1</t>
  </si>
  <si>
    <t xml:space="preserve">  C19.2</t>
  </si>
  <si>
    <t xml:space="preserve">  C19.3</t>
  </si>
  <si>
    <t xml:space="preserve">  C19.4</t>
  </si>
  <si>
    <t xml:space="preserve">  Mettre en place une démarche d’évaluation de la production en cours</t>
  </si>
  <si>
    <t xml:space="preserve">  Animer et/ou participer à des réunions de résolutions de problèmes ou de revue de projet</t>
  </si>
  <si>
    <t xml:space="preserve">  Élaborer une synthèse</t>
  </si>
  <si>
    <t xml:space="preserve">  Participer au déploiement des tâches ou actions à mener pour résoudre les problèmes</t>
  </si>
  <si>
    <t xml:space="preserve">  Les problèmes de production sont identifiés, hiérarchisés.</t>
  </si>
  <si>
    <t xml:space="preserve">  Les résultats des activités de production menées, la démarche suivie pour atteindre les objectifs de production sont présentés.
  Les membres de l’équipe se concertent et s’impliquent dans la résolution coordonnée des problèmes présentés.
  La prise de note permet d’assurer la traçabilité des solutions proposées, envisagées, décidées.</t>
  </si>
  <si>
    <t xml:space="preserve">  Un compte rendu est rédigé et/ou un plan d’action est établi pour résoudre les problèmes de production.
  Une matrice « importance, urgence » des tâches est utilisée pour décider des actions à mener.
  Un échéancier des actions à mener est proposé.</t>
  </si>
  <si>
    <t xml:space="preserve">  Les interventions coordonnées permettent de mettre en œuvre les solutions définies pour résoudre les problématiques 
  (techniques, économiques, relationnelles...).</t>
  </si>
  <si>
    <t>Évaluation des performances associées aux compétences C21 et C22</t>
  </si>
  <si>
    <t xml:space="preserve">  C21</t>
  </si>
  <si>
    <t xml:space="preserve">  C22</t>
  </si>
  <si>
    <t xml:space="preserve">  C21.1</t>
  </si>
  <si>
    <t xml:space="preserve">  C21.2</t>
  </si>
  <si>
    <t xml:space="preserve">  C21.3</t>
  </si>
  <si>
    <t xml:space="preserve">  C21.4</t>
  </si>
  <si>
    <t xml:space="preserve">  C21.5</t>
  </si>
  <si>
    <t xml:space="preserve">  Analyser les éléments de contrôle qualité</t>
  </si>
  <si>
    <t xml:space="preserve">  Rendre compte de la qualité réalisée</t>
  </si>
  <si>
    <t xml:space="preserve">  Analyser les temps de production</t>
  </si>
  <si>
    <t xml:space="preserve">  Analyser les coûts de production</t>
  </si>
  <si>
    <t xml:space="preserve">  Rendre compte de la productivité : coût, qualité, délais</t>
  </si>
  <si>
    <t xml:space="preserve">  L'analyse a permis de vérifier la bonne application des normes, réglementations et certification définies dans le cahier des charges.</t>
  </si>
  <si>
    <t xml:space="preserve">  La comparaison des coûts permet de faire ressortir un bénéfice ou un déficit global par poste.</t>
  </si>
  <si>
    <t xml:space="preserve">  Une synthèse permet de mettre en évidence la qualité réalisée, les éventuels dysfonctionnements, non-conformités ou dérives qualité.
  Les indicateurs qualité retenus et mesurés permettent de comparer la qualité réalisée avec celle attendue.</t>
  </si>
  <si>
    <t xml:space="preserve">  La comparaison des temps prévisionnels et réalisés permet :
    - de mettre en évidence les écarts ;
    - d’identifier les postes ou étapes de production à l’origine des écarts constatés ;
    - d’identifier les causes de ces écarts.</t>
  </si>
  <si>
    <t xml:space="preserve">  La comparaison des coûts prévisionnels et réels permet :
    - de mettre en évidence les écarts ;
    - d’identifier les postes ou étapes de production à l’origine des écarts constatés ;
    - d’identifier les causes de ces écarts.</t>
  </si>
  <si>
    <t xml:space="preserve">  C22.1</t>
  </si>
  <si>
    <t xml:space="preserve">  C22.2</t>
  </si>
  <si>
    <t xml:space="preserve">  C22.3</t>
  </si>
  <si>
    <t xml:space="preserve">  Rechercher des solutions d’amélioration</t>
  </si>
  <si>
    <t xml:space="preserve">  Comparer et choisir des solutions d’amélioration</t>
  </si>
  <si>
    <t xml:space="preserve">  Formaliser le plan d’action pour accompagner la mise en œuvre des solutions d’amélioration</t>
  </si>
  <si>
    <t xml:space="preserve">  Des solutions d’amélioration (organisation, application des procédures, gestion des ressources) sont recherchées en rapport 
  avec les analyses qualité et constats en termes de productivité.</t>
  </si>
  <si>
    <t xml:space="preserve">  Des critères de choix et leurs pondérations sont définis.
  Les solutions d’amélioration sont comparées en envisageant les points de vue techniques et économiques et les incidences sur le processus
  (matières premières, matériels, flux numérique, personnels, secteurs de production, procédures, normes...).
  Un choix de solutions d’amélioration est arrêté à partir des critères définis.</t>
  </si>
  <si>
    <t xml:space="preserve">  Le plan d’action est formalisé.
  Les étapes et un échéancier de la mise en œuvre de la solution d’amélioration sont précisés.
  Les contraintes pour l’entreprise sont identifiées.
  Les avantages techniques et/ou économiques sont précisés.</t>
  </si>
  <si>
    <t>BONUS</t>
  </si>
  <si>
    <t xml:space="preserve">  La présentation du dossier est soignée</t>
  </si>
  <si>
    <t xml:space="preserve">  Les élements du dossier sont mis en valeur, ordonnés et structurés</t>
  </si>
  <si>
    <t xml:space="preserve">  La justification et l'argumentation des choix sont rédigées et formalisées</t>
  </si>
  <si>
    <t xml:space="preserve">  Le vocabulaire technique est maîtrisé</t>
  </si>
  <si>
    <t xml:space="preserve">  Expression écrite de qualité, respect des règles d'orthographe et de grammaire</t>
  </si>
  <si>
    <t>MONTPELLIER</t>
  </si>
  <si>
    <t xml:space="preserve">  ANALYSER LE RÉSULTAT D'UNE PRODUCTION</t>
  </si>
  <si>
    <t xml:space="preserve">  Une synthèse permet de mettre en évidence la productivité constatée, les éventuels dysfonctionnements, non-conformités ou dérives qualité.
  Les indicateurs retenus et mesurés à l’aide des outils de la qualité permettent de comparer la productivité constatée avec celle attendue, 
  de hiérarchiser les écarts constatés et leurs causes.</t>
  </si>
  <si>
    <t>Dossier</t>
  </si>
  <si>
    <t xml:space="preserve">  AJUSTER LES CONDITIONS DE RÉALISATION DE LA PRODUCTION</t>
  </si>
  <si>
    <t>Présentation
orale</t>
  </si>
  <si>
    <t>Entretien</t>
  </si>
  <si>
    <t xml:space="preserve">  Le temps alloué à l’exposé oral (organisé) est bien géré </t>
  </si>
  <si>
    <t xml:space="preserve">  La langue française est utilisée avec rigueur</t>
  </si>
  <si>
    <t xml:space="preserve">  Le choix des moyens de communication est adapté à la présentation d’un projet technique</t>
  </si>
  <si>
    <t xml:space="preserve">  Les conclusions sont dégagées avec clarté et rigueur</t>
  </si>
  <si>
    <t xml:space="preserve">  Les connaissances et savoirs associés sont mobilisés pour expliquer, justifier </t>
  </si>
  <si>
    <t xml:space="preserve">  Les réponses aux questions sont pertinentes</t>
  </si>
  <si>
    <t xml:space="preserve">  L'échange jury-candidat permet un approfondissement et/ou une remise en question sur la conduite du projet</t>
  </si>
  <si>
    <t>Dossier (phase 2)</t>
  </si>
  <si>
    <t>Présentation orale (phase 2)</t>
  </si>
  <si>
    <t>Entretien avec le candidat (phase 3)</t>
  </si>
  <si>
    <t xml:space="preserve">  C18.6 B</t>
  </si>
  <si>
    <t xml:space="preserve">  C18.7 B</t>
  </si>
  <si>
    <t xml:space="preserve">  C18.8 B</t>
  </si>
  <si>
    <t xml:space="preserve">  C18.9 B</t>
  </si>
  <si>
    <t xml:space="preserve">  VALIDER LES PRODUITS À REALISER, DÉFINIR LE CAHIER DES CHARGES TECHNIQUE ET ÉTABLIR LE DEVIS</t>
  </si>
  <si>
    <t xml:space="preserve">  DÉFINIR ET METTRE EN ŒUVRE DES ESSAIS PERMETTANT DE QUALIFIER UN PROCESSUS</t>
  </si>
  <si>
    <t xml:space="preserve">  DÉFINIR ET ORGANISER LES ENVIRONNEMENTS DE TRAVAIL</t>
  </si>
  <si>
    <t xml:space="preserve">  DÉFINIR LE PLAN DE CONTRÔLE QUALITÉ ASSOCIÉ À LA RÉALISATION D'UN PRODUIT IMPRIMÉ ET/OU PLURIMEDIA</t>
  </si>
  <si>
    <t xml:space="preserve">  OPTIMISER ET SUPERVISER LA RÉALISATION DE TOUT OU PARTIE D'UN PRODUIT IMPRIMÉ ET/OU PLURIMEDIA</t>
  </si>
  <si>
    <t xml:space="preserve">  DÉFINIR LE PLAN DE CONTRÔLE QUALITÉ ASSOCIÉ À LA RÉALISATION D'UN PRODUIT PLURIMEDIA</t>
  </si>
  <si>
    <t xml:space="preserve">  DÉFINIR LE PLAN DE CONTRÔLE QUALITÉ ASSOCIÉ À LA RÉALISATION D'UN PRODUIT IMPRIMÉ</t>
  </si>
  <si>
    <t>CAPACITÉ À VALORISER PAR L'ÉCRIT SA DÉMARCHE, SON TRAVAIL ET À PARTAGER SON EXPÉRIENCE</t>
  </si>
  <si>
    <t xml:space="preserve">  CAPACITÉ À VALORISER PAR L'ÉCRIT SA DÉMARCHE, SON TRAVAIL ET À PARTAGER SON EXPÉRIENCE</t>
  </si>
  <si>
    <t xml:space="preserve">  CAPACITÉ À VALORISER PAR ÉCRIT SA DÉMARCHE, SON TRAVAIL (DOSSIER)</t>
  </si>
  <si>
    <t>CAPACITÉ À TÉMOIGNER  DE SON TRAVAIL (ORAL)</t>
  </si>
  <si>
    <t>CAPACITÉ D'ÉCHANGER AVEC CONVICTION ET IMPLICATION (ENTRETIEN)</t>
  </si>
  <si>
    <t xml:space="preserve">  LANCER ET SUIVRE UNE RÉALISATION</t>
  </si>
  <si>
    <t>Report de la note de Revue 1</t>
  </si>
  <si>
    <t>Report de la note de Revue 2</t>
  </si>
  <si>
    <t>Report automatique du nom du candidat</t>
  </si>
  <si>
    <t>Report automatique du Prénom (en cas d'homonymie)</t>
  </si>
  <si>
    <t>Proposition de note BONUS</t>
  </si>
  <si>
    <t>Note de la présentation du projet</t>
  </si>
  <si>
    <t>Note intermédiaire</t>
  </si>
  <si>
    <t xml:space="preserve">   PROPOSER DES AMÉLIORATIONS TECHNIQUES ET ÉCONOMIQUES DU PROCESS DE RÉALISATION</t>
  </si>
  <si>
    <t>Phase 1 – Revue de projet 1 – Évaluation par l'équipe enseignante</t>
  </si>
  <si>
    <t>Phase 1 – Revue de projet 2 – Évaluation par l'équipe enseignante</t>
  </si>
  <si>
    <t>Phases 2 et 3 – Présentation du projet devant la commission d'évaluation</t>
  </si>
  <si>
    <t>Points bonus</t>
  </si>
  <si>
    <t xml:space="preserve">  Les différents intervenants (client, co- traitant, équipes, responsables) sont informés sur les dates importantes de la production 
  des différents produits (signature de BÀT, de BÀR, envoi et retour de sous- traitance, livraison...).</t>
  </si>
  <si>
    <t xml:space="preserve">  PLANIFIER UNE RÉALISATION</t>
  </si>
  <si>
    <t>??</t>
  </si>
  <si>
    <t xml:space="preserve">Note </t>
  </si>
  <si>
    <t xml:space="preserve">Brevet de Technicien Supérieur Études de Réalisation d'un Projet de Communication      </t>
  </si>
  <si>
    <t>ACADÉMIES</t>
  </si>
  <si>
    <t>ORLÉANS-TOURS</t>
  </si>
  <si>
    <t xml:space="preserve">  METTRE EN ŒUVRE UNE DÉMARCHE COLLABORATIVE DE RÉSOLUTION DE PROBLÈMES DE PRODUCTION</t>
  </si>
  <si>
    <t>date revue 1</t>
  </si>
  <si>
    <t>date revue 2</t>
  </si>
  <si>
    <t>date oral jury</t>
  </si>
  <si>
    <t>NOM candidat</t>
  </si>
  <si>
    <t>Prénom candidat</t>
  </si>
  <si>
    <r>
      <t xml:space="preserve">  </t>
    </r>
    <r>
      <rPr>
        <b/>
        <i/>
        <sz val="11"/>
        <color theme="1"/>
        <rFont val="Arial"/>
        <family val="2"/>
      </rPr>
      <t>Option B</t>
    </r>
    <r>
      <rPr>
        <i/>
        <sz val="11"/>
        <color theme="1"/>
        <rFont val="Arial"/>
        <family val="2"/>
      </rPr>
      <t xml:space="preserve"> – Les essais de matières premières (imprimabilité, colorimétrie, prototypage des produits imprimés, ennoblissement…) sont définis.
                     Les moyens de production sont caractérisés.</t>
    </r>
  </si>
  <si>
    <t xml:space="preserve">  Les fiches, les prélèvements, les prototypes, les produits réalisés font l’objet d’une analyse quantitative et qualitative. 
  L'origine des non-conformités et des dysfonctionnements est identifiée.</t>
  </si>
  <si>
    <t>21.1a</t>
  </si>
  <si>
    <t>Les éléments de contrôle attendus sont présentés et remplis</t>
  </si>
  <si>
    <t>Une analyse est abordée (tentative)</t>
  </si>
  <si>
    <t>Le sujet n'est pas abordé ou les documents sont vides</t>
  </si>
  <si>
    <t>C21.1b</t>
  </si>
  <si>
    <t>Le point n'est pas abordé</t>
  </si>
  <si>
    <t>Un début d'analyse est proposée</t>
  </si>
  <si>
    <t>L'analyse est pertinente mais incomplète ou pas systématique</t>
  </si>
  <si>
    <t>Une analyse pertinente est proposée pour chaque élément mentionné dans le cahiers des charges</t>
  </si>
  <si>
    <t>C21.3</t>
  </si>
  <si>
    <t>Les relevés de temps sont simplement présentés</t>
  </si>
  <si>
    <t>Les écarts sont mis en évidence sans analyse ou incomplète</t>
  </si>
  <si>
    <t>L'analyse des écarts et de leurs causes est systématique, pertinente et argumentée</t>
  </si>
  <si>
    <t>C21.4a</t>
  </si>
  <si>
    <t>C21.4b</t>
  </si>
  <si>
    <t>Les coûts prévus et réels sont présentés et les écarts sont mis en évidence (dans son option)</t>
  </si>
  <si>
    <t>Les écarts présentés donnent lieu à un début d'analyse (dans son option)</t>
  </si>
  <si>
    <t>L'analyse des écarts et de leurs causes est systématique, pertinente et argumentée (dans son option)</t>
  </si>
  <si>
    <t>Les coûts prévus et réels sont présentés et les écarts sont mis en évidence (par produit)</t>
  </si>
  <si>
    <t>Les écarts présentés donnent lieu à un début d'analyse (par produit)</t>
  </si>
  <si>
    <t>L'analyse des écarts et de leurs causes est systématique, pertinente et argumentée (par produit)</t>
  </si>
  <si>
    <t>C22.2</t>
  </si>
  <si>
    <t>C21.5</t>
  </si>
  <si>
    <t>C21.2</t>
  </si>
  <si>
    <t>C22.1</t>
  </si>
  <si>
    <t>C22.3</t>
  </si>
  <si>
    <t>Le candidat n'aborde pas l'analyse qualité ni la conformité de la production</t>
  </si>
  <si>
    <t>Le candidat présente des éléments de contrôle (fiches qualité…) sans les analyser ou fait une analyse sans éléments mesurables</t>
  </si>
  <si>
    <t>Le candidat présente une analyse complète de la production en se basant sur les indicateurs qualité et propose des remédiations.</t>
  </si>
  <si>
    <t>Le candidat propose une description précise en s'appuyant sur des éléments mesurables et mesurés.</t>
  </si>
  <si>
    <t xml:space="preserve">L'analyse n'aborde que le produit en charge </t>
  </si>
  <si>
    <t>L'analyse porte sur l'ensemble du projet mais est incomplète</t>
  </si>
  <si>
    <t>L'analyse est précise, pertinente, elle porte sur l'ensemble du projet (qualité, coût, délai) et sur la conformité à la demande initiale</t>
  </si>
  <si>
    <t>Acune solution d'amélioration proposée</t>
  </si>
  <si>
    <t xml:space="preserve">Le candidat propose plusieurs solutions d'amélioration exploitant des pistes pertinentes et différentes </t>
  </si>
  <si>
    <t>Le candidat propose plusieurs solutions d'amélioration exploitant des pistes pertinentes et différentes à l'aide d'outils de la qualité</t>
  </si>
  <si>
    <t>Aucune comparaison n'est proposée</t>
  </si>
  <si>
    <t>Les solutions sont comparées et argumentées en s'appuyant sur des données techniques tangibles</t>
  </si>
  <si>
    <t>Une comparaison est esquissée</t>
  </si>
  <si>
    <t>Les solutions sont comparées et argumentées en tenant compte des données techniques, des critères d'évaluation, et de leur aspect économique</t>
  </si>
  <si>
    <t>Aucun plan d'action n'est proposé</t>
  </si>
  <si>
    <t>Un plan d'action est formalisé, il définit les étapes de mise en œuvre, les contraintes organisationnelles et les bénéfices attendus</t>
  </si>
  <si>
    <t>Un pian d'action cohérent est proposé</t>
  </si>
  <si>
    <t xml:space="preserve">Une ou des actions sont identifiées </t>
  </si>
  <si>
    <t>Le candidat propose une seule piste ou les améliorations qu'il propose ne sont pas pertinentes</t>
  </si>
  <si>
    <t>Les fiches, les prélèvements, les prototypes, les produits réalisés font l’objet d’une analyse quantitative et qualitative. 
L'origine des non-conformités et des dysfonctionnements est identifiée.</t>
  </si>
  <si>
    <t>L'analyse a permis de vérifier la bonne application des normes, réglementations et certification définies dans le cahier des charges.</t>
  </si>
  <si>
    <t>Une analyse complète et pertinente est rédigée</t>
  </si>
  <si>
    <t>La comparaison des temps prévisionnels et réalisés permet :
    - de mettre en évidence les écarts ;
    - d’identifier les postes ou étapes de production à l’origine des écarts constatés ;
    - d’identifier les causes de ces écarts.</t>
  </si>
  <si>
    <t>La comparaison des coûts permet de faire ressortir un bénéfice ou un déficit global par poste.</t>
  </si>
  <si>
    <t xml:space="preserve"> Une synthèse permet de mettre en évidence la qualité réalisée, les éventuels dysfonctionnements, non-conformités ou dérives qualité.
 Les indicateurs qualité retenus et mesurés permettent de comparer la qualité réalisée avec celle attendue.</t>
  </si>
  <si>
    <t xml:space="preserve"> Des solutions d’amélioration (organisation, application des procédures, gestion des ressources) sont recherchées en rapport 
 avec les analyses qualité et constats en termes de productivité.</t>
  </si>
  <si>
    <r>
      <t xml:space="preserve">Aucune vision globale de la productivité </t>
    </r>
    <r>
      <rPr>
        <i/>
        <sz val="10"/>
        <color rgb="FFFF0000"/>
        <rFont val="Arial"/>
        <family val="2"/>
      </rPr>
      <t>du projet</t>
    </r>
  </si>
  <si>
    <t xml:space="preserve">Note  Revue 1 : </t>
  </si>
  <si>
    <t>/ 15</t>
  </si>
  <si>
    <t xml:space="preserve">Note Revue 2 : </t>
  </si>
  <si>
    <t xml:space="preserve"> / 70</t>
  </si>
  <si>
    <t>/ 100</t>
  </si>
  <si>
    <t>/ 20</t>
  </si>
  <si>
    <t>/ 2</t>
  </si>
  <si>
    <t xml:space="preserve">  Une synthèse permet de mettre en évidence la productivité constatée, les éventuels dysfonctionnements, non-conformités ou dérives qualité.
  Les indicateurs retenus et mesurés à l’aide des outils de la qualité permettent de comparer la productivité constatée avec celle attendue, de hiérarchiser les écarts constatés et leurs causes.</t>
  </si>
  <si>
    <r>
      <rPr>
        <b/>
        <sz val="12"/>
        <color theme="1"/>
        <rFont val="Arial"/>
        <family val="2"/>
      </rPr>
      <t>ANNEXE 4</t>
    </r>
    <r>
      <rPr>
        <b/>
        <sz val="14"/>
        <color theme="1"/>
        <rFont val="Arial"/>
        <family val="2"/>
      </rPr>
      <t xml:space="preserve"> Brevet de Technicien Supérieur Études de Réalisation d'un Projet de Communication      </t>
    </r>
  </si>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</sst>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 #,##0.00_)\ _€_ ;_ * \(#,##0.00\)\ _€_ ;_ * &quot;-&quot;??_)\ _€_ ;_ @_ "/>
    <numFmt numFmtId="165" formatCode="_-* #,##0.00\ _€_-;\-* #,##0.00\ _€_-;_-* &quot;-&quot;??\ _€_-;_-@_-"/>
    <numFmt numFmtId="166" formatCode="[$-40C]0%"/>
    <numFmt numFmtId="167" formatCode="0.0"/>
    <numFmt numFmtId="168" formatCode="&quot; &quot;#,##0.00&quot;    &quot;;&quot;-&quot;#,##0.00&quot;    &quot;;&quot; -&quot;#&quot;    &quot;;@&quot; &quot;"/>
    <numFmt numFmtId="169" formatCode="[$-40C]General"/>
    <numFmt numFmtId="170" formatCode="#,##0.00&quot; &quot;[$€-40C];[Red]&quot;-&quot;#,##0.00&quot; &quot;[$€-40C]"/>
    <numFmt numFmtId="171" formatCode="0.0%"/>
    <numFmt numFmtId="172" formatCode="_ * #,##0.0_)\ _€_ ;_ * \(#,##0.0\)\ _€_ ;_ * &quot;-&quot;??_)\ _€_ ;_ @_ "/>
  </numFmts>
  <fonts count="72" x14ac:knownFonts="1">
    <font>
      <sz val="11"/>
      <color theme="1"/>
      <name val="Arial"/>
      <family val="2"/>
    </font>
    <font>
      <sz val="11"/>
      <color theme="1"/>
      <name val="Calibri"/>
      <family val="2"/>
      <scheme val="minor"/>
    </font>
    <font>
      <sz val="11"/>
      <color rgb="FF000000"/>
      <name val="Calibri"/>
      <family val="2"/>
    </font>
    <font>
      <b/>
      <i/>
      <sz val="16"/>
      <color theme="1"/>
      <name val="Arial"/>
      <family val="2"/>
    </font>
    <font>
      <b/>
      <i/>
      <u/>
      <sz val="11"/>
      <color theme="1"/>
      <name val="Arial"/>
      <family val="2"/>
    </font>
    <font>
      <u/>
      <sz val="11"/>
      <color theme="10"/>
      <name val="Arial"/>
      <family val="2"/>
    </font>
    <font>
      <u/>
      <sz val="11"/>
      <color theme="11"/>
      <name val="Arial"/>
      <family val="2"/>
    </font>
    <font>
      <sz val="11"/>
      <color theme="1"/>
      <name val="Arial"/>
      <family val="2"/>
    </font>
    <font>
      <b/>
      <sz val="14"/>
      <color theme="1"/>
      <name val="Arial"/>
      <family val="2"/>
    </font>
    <font>
      <sz val="14"/>
      <color theme="1"/>
      <name val="Arial"/>
      <family val="2"/>
    </font>
    <font>
      <b/>
      <sz val="11"/>
      <color theme="1"/>
      <name val="Arial"/>
      <family val="2"/>
    </font>
    <font>
      <b/>
      <sz val="11"/>
      <color rgb="FFFF0000"/>
      <name val="Arial"/>
      <family val="2"/>
    </font>
    <font>
      <i/>
      <sz val="11"/>
      <color theme="1"/>
      <name val="Arial"/>
      <family val="2"/>
    </font>
    <font>
      <sz val="11"/>
      <color theme="0"/>
      <name val="Arial"/>
      <family val="2"/>
    </font>
    <font>
      <sz val="11"/>
      <name val="Arial"/>
      <family val="2"/>
    </font>
    <font>
      <sz val="11"/>
      <color rgb="FF0000FF"/>
      <name val="Arial"/>
      <family val="2"/>
    </font>
    <font>
      <i/>
      <sz val="8"/>
      <color rgb="FFFF0000"/>
      <name val="Arial"/>
      <family val="2"/>
    </font>
    <font>
      <b/>
      <sz val="11"/>
      <name val="Arial"/>
      <family val="2"/>
    </font>
    <font>
      <b/>
      <sz val="11"/>
      <color theme="5" tint="-0.249977111117893"/>
      <name val="Arial"/>
      <family val="2"/>
    </font>
    <font>
      <i/>
      <sz val="11"/>
      <color rgb="FF000000"/>
      <name val="Arial"/>
      <family val="2"/>
    </font>
    <font>
      <b/>
      <sz val="11"/>
      <color rgb="FF0000FF"/>
      <name val="Arial"/>
      <family val="2"/>
    </font>
    <font>
      <i/>
      <sz val="9"/>
      <color theme="1"/>
      <name val="Arial"/>
      <family val="2"/>
    </font>
    <font>
      <b/>
      <sz val="11"/>
      <color rgb="FFFF6600"/>
      <name val="Arial"/>
      <family val="2"/>
    </font>
    <font>
      <b/>
      <sz val="11"/>
      <color rgb="FF008000"/>
      <name val="Arial"/>
      <family val="2"/>
    </font>
    <font>
      <b/>
      <sz val="18"/>
      <color rgb="FFFF0000"/>
      <name val="Arial"/>
      <family val="2"/>
    </font>
    <font>
      <b/>
      <sz val="12"/>
      <color theme="1"/>
      <name val="Arial"/>
      <family val="2"/>
    </font>
    <font>
      <b/>
      <i/>
      <sz val="11"/>
      <color rgb="FFFF0000"/>
      <name val="Arial"/>
      <family val="2"/>
    </font>
    <font>
      <b/>
      <sz val="11"/>
      <color theme="0"/>
      <name val="Arial"/>
      <family val="2"/>
    </font>
    <font>
      <i/>
      <sz val="8"/>
      <color theme="1"/>
      <name val="Arial"/>
      <family val="2"/>
    </font>
    <font>
      <b/>
      <sz val="12"/>
      <color rgb="FFFF0000"/>
      <name val="Arial"/>
      <family val="2"/>
    </font>
    <font>
      <i/>
      <sz val="8"/>
      <name val="Arial"/>
      <family val="2"/>
    </font>
    <font>
      <b/>
      <sz val="20"/>
      <color rgb="FFFF0000"/>
      <name val="Arial"/>
      <family val="2"/>
    </font>
    <font>
      <b/>
      <sz val="10"/>
      <name val="Arial"/>
      <family val="2"/>
    </font>
    <font>
      <b/>
      <i/>
      <sz val="11"/>
      <color theme="1"/>
      <name val="Arial"/>
      <family val="2"/>
    </font>
    <font>
      <sz val="8"/>
      <color rgb="FF000000"/>
      <name val="Arial"/>
      <family val="2"/>
    </font>
    <font>
      <b/>
      <sz val="14"/>
      <color theme="0"/>
      <name val="Arial"/>
      <family val="2"/>
    </font>
    <font>
      <i/>
      <sz val="11"/>
      <name val="Arial"/>
      <family val="2"/>
    </font>
    <font>
      <b/>
      <sz val="11"/>
      <color theme="7" tint="-0.249977111117893"/>
      <name val="Arial"/>
      <family val="2"/>
    </font>
    <font>
      <sz val="11"/>
      <color rgb="FF000000"/>
      <name val="Arial"/>
      <family val="2"/>
    </font>
    <font>
      <b/>
      <sz val="11"/>
      <color rgb="FF963634"/>
      <name val="Arial"/>
      <family val="2"/>
    </font>
    <font>
      <sz val="11"/>
      <color rgb="FFFFFFFF"/>
      <name val="Arial"/>
      <family val="2"/>
    </font>
    <font>
      <b/>
      <sz val="14"/>
      <color rgb="FF000000"/>
      <name val="Arial"/>
      <family val="2"/>
    </font>
    <font>
      <b/>
      <sz val="14"/>
      <color rgb="FFFF0000"/>
      <name val="Arial"/>
      <family val="2"/>
    </font>
    <font>
      <b/>
      <sz val="16"/>
      <color rgb="FFFFFFFF"/>
      <name val="Arial"/>
      <family val="2"/>
    </font>
    <font>
      <b/>
      <sz val="11"/>
      <color rgb="FF000000"/>
      <name val="Arial"/>
      <family val="2"/>
    </font>
    <font>
      <i/>
      <sz val="9"/>
      <color rgb="FF000000"/>
      <name val="Arial"/>
      <family val="2"/>
    </font>
    <font>
      <b/>
      <sz val="11"/>
      <color rgb="FFFFFFFF"/>
      <name val="Arial"/>
      <family val="2"/>
    </font>
    <font>
      <sz val="8"/>
      <name val="Arial"/>
      <family val="2"/>
    </font>
    <font>
      <i/>
      <sz val="14"/>
      <color rgb="FF000000"/>
      <name val="Arial"/>
      <family val="2"/>
    </font>
    <font>
      <i/>
      <sz val="11"/>
      <color theme="1" tint="0.499984740745262"/>
      <name val="Arial"/>
      <family val="2"/>
    </font>
    <font>
      <sz val="11"/>
      <color rgb="FFFF0000"/>
      <name val="Arial"/>
      <family val="2"/>
    </font>
    <font>
      <i/>
      <sz val="11"/>
      <color rgb="FFFF0000"/>
      <name val="Arial"/>
      <family val="2"/>
    </font>
    <font>
      <sz val="10"/>
      <color rgb="FFFF0000"/>
      <name val="Arial"/>
      <family val="2"/>
    </font>
    <font>
      <i/>
      <sz val="10"/>
      <color theme="1"/>
      <name val="Arial"/>
      <family val="2"/>
    </font>
    <font>
      <sz val="10"/>
      <color theme="1"/>
      <name val="Arial"/>
      <family val="2"/>
    </font>
    <font>
      <sz val="12"/>
      <color theme="1"/>
      <name val="Arial"/>
      <family val="2"/>
    </font>
    <font>
      <i/>
      <sz val="10"/>
      <color rgb="FFFF0000"/>
      <name val="Arial"/>
      <family val="2"/>
    </font>
    <font>
      <b/>
      <sz val="9"/>
      <color indexed="81"/>
      <name val="Arial"/>
      <family val="2"/>
    </font>
    <font>
      <b/>
      <sz val="11"/>
      <color theme="4" tint="-0.249977111117893"/>
      <name val="Arial"/>
      <family val="2"/>
    </font>
    <font>
      <b/>
      <sz val="11"/>
      <color theme="9" tint="-0.249977111117893"/>
      <name val="Arial"/>
      <family val="2"/>
    </font>
    <font>
      <i/>
      <sz val="11"/>
      <color theme="0"/>
      <name val="Arial"/>
      <family val="2"/>
    </font>
    <font>
      <sz val="11"/>
      <color theme="0"/>
      <name val="Calibri"/>
      <family val="2"/>
      <scheme val="minor"/>
    </font>
    <font>
      <b/>
      <sz val="12"/>
      <color theme="0"/>
      <name val="Arial"/>
      <family val="2"/>
    </font>
    <font>
      <sz val="14"/>
      <color theme="0"/>
      <name val="Arial"/>
      <family val="2"/>
    </font>
    <font>
      <sz val="12"/>
      <color theme="0"/>
      <name val="Arial"/>
      <family val="2"/>
    </font>
    <font>
      <b/>
      <i/>
      <sz val="8"/>
      <color theme="0"/>
      <name val="Arial"/>
      <family val="2"/>
    </font>
    <font>
      <b/>
      <sz val="11"/>
      <color theme="0"/>
      <name val="Calibri"/>
      <family val="2"/>
      <scheme val="minor"/>
    </font>
    <font>
      <sz val="18"/>
      <color theme="0"/>
      <name val="Arial"/>
      <family val="2"/>
    </font>
    <font>
      <b/>
      <sz val="9"/>
      <color rgb="FF000000"/>
      <name val="Arial"/>
      <family val="2"/>
    </font>
    <font>
      <b/>
      <i/>
      <sz val="11"/>
      <color theme="0"/>
      <name val="Arial"/>
      <family val="2"/>
    </font>
    <font>
      <i/>
      <sz val="8"/>
      <color theme="0"/>
      <name val="Arial"/>
      <family val="2"/>
    </font>
    <font>
      <b/>
      <sz val="18"/>
      <color theme="0"/>
      <name val="Arial"/>
      <family val="2"/>
    </font>
  </fonts>
  <fills count="2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79998168889431442"/>
        <bgColor rgb="FF000000"/>
      </patternFill>
    </fill>
    <fill>
      <patternFill patternType="solid">
        <fgColor rgb="FFFFFFFF"/>
        <bgColor rgb="FF000000"/>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1"/>
        <bgColor indexed="64"/>
      </patternFill>
    </fill>
    <fill>
      <patternFill patternType="solid">
        <fgColor rgb="FFFF0000"/>
        <bgColor indexed="64"/>
      </patternFill>
    </fill>
    <fill>
      <patternFill patternType="solid">
        <fgColor theme="7" tint="0.79998168889431442"/>
        <bgColor indexed="64"/>
      </patternFill>
    </fill>
    <fill>
      <patternFill patternType="solid">
        <fgColor rgb="FFF2DCDB"/>
        <bgColor rgb="FF000000"/>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963634"/>
        <bgColor rgb="FF000000"/>
      </patternFill>
    </fill>
    <fill>
      <patternFill patternType="solid">
        <fgColor rgb="FFDDD9C4"/>
        <bgColor rgb="FF000000"/>
      </patternFill>
    </fill>
    <fill>
      <patternFill patternType="solid">
        <fgColor rgb="FFFFFF00"/>
        <bgColor indexed="64"/>
      </patternFill>
    </fill>
    <fill>
      <patternFill patternType="solid">
        <fgColor theme="0"/>
        <bgColor rgb="FF000000"/>
      </patternFill>
    </fill>
    <fill>
      <patternFill patternType="solid">
        <fgColor theme="5" tint="0.59999389629810485"/>
        <bgColor indexed="64"/>
      </patternFill>
    </fill>
    <fill>
      <patternFill patternType="solid">
        <fgColor theme="3" tint="0.59999389629810485"/>
        <bgColor indexed="64"/>
      </patternFill>
    </fill>
    <fill>
      <patternFill patternType="solid">
        <fgColor theme="9" tint="0.79998168889431442"/>
        <bgColor rgb="FF000000"/>
      </patternFill>
    </fill>
    <fill>
      <patternFill patternType="solid">
        <fgColor theme="9" tint="0.59999389629810485"/>
        <bgColor indexed="64"/>
      </patternFill>
    </fill>
    <fill>
      <patternFill patternType="solid">
        <fgColor theme="9" tint="-0.499984740745262"/>
        <bgColor rgb="FF000000"/>
      </patternFill>
    </fill>
    <fill>
      <patternFill patternType="solid">
        <fgColor theme="3" tint="-0.249977111117893"/>
        <bgColor rgb="FF000000"/>
      </patternFill>
    </fill>
  </fills>
  <borders count="115">
    <border>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bottom style="medium">
        <color auto="1"/>
      </bottom>
      <diagonal/>
    </border>
    <border>
      <left style="double">
        <color auto="1"/>
      </left>
      <right style="medium">
        <color auto="1"/>
      </right>
      <top style="double">
        <color auto="1"/>
      </top>
      <bottom style="medium">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style="double">
        <color auto="1"/>
      </left>
      <right style="medium">
        <color auto="1"/>
      </right>
      <top style="medium">
        <color auto="1"/>
      </top>
      <bottom style="thin">
        <color auto="1"/>
      </bottom>
      <diagonal/>
    </border>
    <border>
      <left style="thin">
        <color auto="1"/>
      </left>
      <right style="double">
        <color auto="1"/>
      </right>
      <top style="medium">
        <color auto="1"/>
      </top>
      <bottom style="thin">
        <color auto="1"/>
      </bottom>
      <diagonal/>
    </border>
    <border>
      <left style="double">
        <color auto="1"/>
      </left>
      <right style="medium">
        <color auto="1"/>
      </right>
      <top style="thin">
        <color auto="1"/>
      </top>
      <bottom/>
      <diagonal/>
    </border>
    <border>
      <left style="double">
        <color auto="1"/>
      </left>
      <right style="medium">
        <color auto="1"/>
      </right>
      <top/>
      <bottom style="medium">
        <color auto="1"/>
      </bottom>
      <diagonal/>
    </border>
    <border>
      <left style="thin">
        <color auto="1"/>
      </left>
      <right style="double">
        <color auto="1"/>
      </right>
      <top/>
      <bottom style="medium">
        <color auto="1"/>
      </bottom>
      <diagonal/>
    </border>
    <border>
      <left/>
      <right style="double">
        <color auto="1"/>
      </right>
      <top style="double">
        <color auto="1"/>
      </top>
      <bottom style="medium">
        <color auto="1"/>
      </bottom>
      <diagonal/>
    </border>
    <border>
      <left style="medium">
        <color auto="1"/>
      </left>
      <right style="medium">
        <color auto="1"/>
      </right>
      <top style="thin">
        <color auto="1"/>
      </top>
      <bottom style="hair">
        <color auto="1"/>
      </bottom>
      <diagonal/>
    </border>
    <border>
      <left style="medium">
        <color auto="1"/>
      </left>
      <right style="medium">
        <color auto="1"/>
      </right>
      <top/>
      <bottom/>
      <diagonal/>
    </border>
    <border>
      <left style="medium">
        <color auto="1"/>
      </left>
      <right style="thin">
        <color auto="1"/>
      </right>
      <top/>
      <bottom style="medium">
        <color auto="1"/>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double">
        <color auto="1"/>
      </right>
      <top style="thin">
        <color auto="1"/>
      </top>
      <bottom style="hair">
        <color auto="1"/>
      </bottom>
      <diagonal/>
    </border>
    <border>
      <left style="medium">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double">
        <color auto="1"/>
      </left>
      <right style="medium">
        <color auto="1"/>
      </right>
      <top style="thin">
        <color auto="1"/>
      </top>
      <bottom style="hair">
        <color auto="1"/>
      </bottom>
      <diagonal/>
    </border>
    <border>
      <left style="double">
        <color auto="1"/>
      </left>
      <right style="medium">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medium">
        <color auto="1"/>
      </right>
      <top style="hair">
        <color auto="1"/>
      </top>
      <bottom style="double">
        <color auto="1"/>
      </bottom>
      <diagonal/>
    </border>
    <border>
      <left style="thin">
        <color auto="1"/>
      </left>
      <right style="medium">
        <color auto="1"/>
      </right>
      <top style="thin">
        <color auto="1"/>
      </top>
      <bottom style="hair">
        <color auto="1"/>
      </bottom>
      <diagonal/>
    </border>
    <border>
      <left style="medium">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medium">
        <color auto="1"/>
      </left>
      <right style="medium">
        <color auto="1"/>
      </right>
      <top style="hair">
        <color auto="1"/>
      </top>
      <bottom style="double">
        <color auto="1"/>
      </bottom>
      <diagonal/>
    </border>
    <border>
      <left style="thin">
        <color auto="1"/>
      </left>
      <right style="double">
        <color auto="1"/>
      </right>
      <top style="hair">
        <color auto="1"/>
      </top>
      <bottom style="double">
        <color auto="1"/>
      </bottom>
      <diagonal/>
    </border>
    <border>
      <left style="medium">
        <color auto="1"/>
      </left>
      <right/>
      <top style="hair">
        <color auto="1"/>
      </top>
      <bottom style="double">
        <color auto="1"/>
      </bottom>
      <diagonal/>
    </border>
    <border>
      <left/>
      <right/>
      <top style="hair">
        <color auto="1"/>
      </top>
      <bottom style="double">
        <color auto="1"/>
      </bottom>
      <diagonal/>
    </border>
    <border>
      <left/>
      <right style="medium">
        <color auto="1"/>
      </right>
      <top style="hair">
        <color auto="1"/>
      </top>
      <bottom style="double">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medium">
        <color auto="1"/>
      </left>
      <right style="medium">
        <color auto="1"/>
      </right>
      <top style="hair">
        <color auto="1"/>
      </top>
      <bottom style="medium">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double">
        <color auto="1"/>
      </right>
      <top style="hair">
        <color auto="1"/>
      </top>
      <bottom style="medium">
        <color auto="1"/>
      </bottom>
      <diagonal/>
    </border>
    <border>
      <left style="double">
        <color auto="1"/>
      </left>
      <right style="medium">
        <color auto="1"/>
      </right>
      <top style="hair">
        <color auto="1"/>
      </top>
      <bottom style="medium">
        <color auto="1"/>
      </bottom>
      <diagonal/>
    </border>
    <border>
      <left style="thin">
        <color auto="1"/>
      </left>
      <right style="thin">
        <color auto="1"/>
      </right>
      <top/>
      <bottom style="hair">
        <color auto="1"/>
      </bottom>
      <diagonal/>
    </border>
    <border>
      <left/>
      <right/>
      <top style="double">
        <color auto="1"/>
      </top>
      <bottom style="double">
        <color auto="1"/>
      </bottom>
      <diagonal/>
    </border>
    <border>
      <left style="medium">
        <color auto="1"/>
      </left>
      <right/>
      <top/>
      <bottom/>
      <diagonal/>
    </border>
    <border>
      <left/>
      <right style="thin">
        <color auto="1"/>
      </right>
      <top style="thin">
        <color auto="1"/>
      </top>
      <bottom style="hair">
        <color auto="1"/>
      </bottom>
      <diagonal/>
    </border>
    <border>
      <left/>
      <right style="thin">
        <color auto="1"/>
      </right>
      <top style="hair">
        <color auto="1"/>
      </top>
      <bottom style="medium">
        <color auto="1"/>
      </bottom>
      <diagonal/>
    </border>
    <border>
      <left style="medium">
        <color auto="1"/>
      </left>
      <right/>
      <top/>
      <bottom style="hair">
        <color auto="1"/>
      </bottom>
      <diagonal/>
    </border>
    <border>
      <left/>
      <right/>
      <top/>
      <bottom style="hair">
        <color auto="1"/>
      </bottom>
      <diagonal/>
    </border>
    <border>
      <left/>
      <right style="medium">
        <color auto="1"/>
      </right>
      <top/>
      <bottom style="hair">
        <color auto="1"/>
      </bottom>
      <diagonal/>
    </border>
    <border>
      <left style="medium">
        <color auto="1"/>
      </left>
      <right style="medium">
        <color auto="1"/>
      </right>
      <top/>
      <bottom style="hair">
        <color auto="1"/>
      </bottom>
      <diagonal/>
    </border>
    <border>
      <left style="medium">
        <color auto="1"/>
      </left>
      <right style="thin">
        <color auto="1"/>
      </right>
      <top/>
      <bottom style="hair">
        <color auto="1"/>
      </bottom>
      <diagonal/>
    </border>
    <border>
      <left/>
      <right style="thin">
        <color auto="1"/>
      </right>
      <top style="hair">
        <color auto="1"/>
      </top>
      <bottom style="hair">
        <color auto="1"/>
      </bottom>
      <diagonal/>
    </border>
    <border>
      <left/>
      <right/>
      <top style="hair">
        <color auto="1"/>
      </top>
      <bottom/>
      <diagonal/>
    </border>
    <border>
      <left/>
      <right style="double">
        <color auto="1"/>
      </right>
      <top style="medium">
        <color auto="1"/>
      </top>
      <bottom style="thin">
        <color auto="1"/>
      </bottom>
      <diagonal/>
    </border>
    <border>
      <left/>
      <right style="thin">
        <color auto="1"/>
      </right>
      <top style="hair">
        <color auto="1"/>
      </top>
      <bottom style="double">
        <color auto="1"/>
      </bottom>
      <diagonal/>
    </border>
    <border>
      <left style="thin">
        <color auto="1"/>
      </left>
      <right style="medium">
        <color auto="1"/>
      </right>
      <top style="hair">
        <color auto="1"/>
      </top>
      <bottom style="medium">
        <color auto="1"/>
      </bottom>
      <diagonal/>
    </border>
    <border>
      <left style="thin">
        <color auto="1"/>
      </left>
      <right style="medium">
        <color auto="1"/>
      </right>
      <top style="hair">
        <color auto="1"/>
      </top>
      <bottom style="hair">
        <color auto="1"/>
      </bottom>
      <diagonal/>
    </border>
    <border>
      <left style="double">
        <color auto="1"/>
      </left>
      <right style="medium">
        <color auto="1"/>
      </right>
      <top style="double">
        <color auto="1"/>
      </top>
      <bottom/>
      <diagonal/>
    </border>
    <border>
      <left style="double">
        <color auto="1"/>
      </left>
      <right style="medium">
        <color auto="1"/>
      </right>
      <top/>
      <bottom/>
      <diagonal/>
    </border>
    <border>
      <left style="double">
        <color auto="1"/>
      </left>
      <right style="medium">
        <color auto="1"/>
      </right>
      <top/>
      <bottom style="double">
        <color auto="1"/>
      </bottom>
      <diagonal/>
    </border>
    <border>
      <left style="thin">
        <color auto="1"/>
      </left>
      <right style="double">
        <color auto="1"/>
      </right>
      <top/>
      <bottom style="hair">
        <color auto="1"/>
      </bottom>
      <diagonal/>
    </border>
    <border>
      <left style="medium">
        <color auto="1"/>
      </left>
      <right/>
      <top style="double">
        <color auto="1"/>
      </top>
      <bottom style="thin">
        <color auto="1"/>
      </bottom>
      <diagonal/>
    </border>
    <border>
      <left/>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style="thin">
        <color auto="1"/>
      </right>
      <top style="double">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style="thin">
        <color auto="1"/>
      </right>
      <top style="double">
        <color auto="1"/>
      </top>
      <bottom style="thin">
        <color auto="1"/>
      </bottom>
      <diagonal/>
    </border>
    <border>
      <left/>
      <right style="double">
        <color auto="1"/>
      </right>
      <top style="double">
        <color auto="1"/>
      </top>
      <bottom style="thin">
        <color auto="1"/>
      </bottom>
      <diagonal/>
    </border>
    <border>
      <left/>
      <right style="medium">
        <color rgb="FF000000"/>
      </right>
      <top style="hair">
        <color auto="1"/>
      </top>
      <bottom style="hair">
        <color auto="1"/>
      </bottom>
      <diagonal/>
    </border>
    <border>
      <left/>
      <right style="thin">
        <color auto="1"/>
      </right>
      <top/>
      <bottom style="hair">
        <color auto="1"/>
      </bottom>
      <diagonal/>
    </border>
    <border>
      <left/>
      <right style="double">
        <color auto="1"/>
      </right>
      <top/>
      <bottom style="hair">
        <color auto="1"/>
      </bottom>
      <diagonal/>
    </border>
    <border>
      <left/>
      <right style="medium">
        <color rgb="FF000000"/>
      </right>
      <top style="hair">
        <color auto="1"/>
      </top>
      <bottom style="double">
        <color auto="1"/>
      </bottom>
      <diagonal/>
    </border>
    <border>
      <left/>
      <right style="thin">
        <color auto="1"/>
      </right>
      <top/>
      <bottom style="double">
        <color auto="1"/>
      </bottom>
      <diagonal/>
    </border>
    <border>
      <left/>
      <right style="double">
        <color auto="1"/>
      </right>
      <top/>
      <bottom style="double">
        <color auto="1"/>
      </bottom>
      <diagonal/>
    </border>
    <border>
      <left/>
      <right style="medium">
        <color auto="1"/>
      </right>
      <top style="double">
        <color auto="1"/>
      </top>
      <bottom style="thin">
        <color auto="1"/>
      </bottom>
      <diagonal/>
    </border>
    <border>
      <left/>
      <right style="medium">
        <color rgb="FF000000"/>
      </right>
      <top style="thin">
        <color auto="1"/>
      </top>
      <bottom style="hair">
        <color auto="1"/>
      </bottom>
      <diagonal/>
    </border>
    <border>
      <left style="double">
        <color auto="1"/>
      </left>
      <right style="medium">
        <color auto="1"/>
      </right>
      <top style="hair">
        <color auto="1"/>
      </top>
      <bottom/>
      <diagonal/>
    </border>
    <border>
      <left style="medium">
        <color auto="1"/>
      </left>
      <right/>
      <top style="hair">
        <color auto="1"/>
      </top>
      <bottom/>
      <diagonal/>
    </border>
    <border>
      <left/>
      <right style="medium">
        <color auto="1"/>
      </right>
      <top style="hair">
        <color auto="1"/>
      </top>
      <bottom/>
      <diagonal/>
    </border>
    <border>
      <left style="medium">
        <color auto="1"/>
      </left>
      <right style="medium">
        <color auto="1"/>
      </right>
      <top style="hair">
        <color auto="1"/>
      </top>
      <bottom/>
      <diagonal/>
    </border>
    <border>
      <left style="medium">
        <color auto="1"/>
      </left>
      <right style="thin">
        <color auto="1"/>
      </right>
      <top style="hair">
        <color auto="1"/>
      </top>
      <bottom/>
      <diagonal/>
    </border>
    <border>
      <left style="thin">
        <color auto="1"/>
      </left>
      <right style="thin">
        <color auto="1"/>
      </right>
      <top style="hair">
        <color auto="1"/>
      </top>
      <bottom/>
      <diagonal/>
    </border>
    <border>
      <left style="thin">
        <color auto="1"/>
      </left>
      <right style="double">
        <color auto="1"/>
      </right>
      <top style="hair">
        <color auto="1"/>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s>
  <cellStyleXfs count="293">
    <xf numFmtId="0" fontId="0" fillId="0" borderId="0"/>
    <xf numFmtId="168" fontId="2" fillId="0" borderId="0"/>
    <xf numFmtId="169" fontId="2" fillId="0" borderId="0"/>
    <xf numFmtId="166" fontId="2" fillId="0" borderId="0"/>
    <xf numFmtId="0" fontId="3" fillId="0" borderId="0">
      <alignment horizontal="center"/>
    </xf>
    <xf numFmtId="0" fontId="3" fillId="0" borderId="0">
      <alignment horizontal="center" textRotation="90"/>
    </xf>
    <xf numFmtId="0" fontId="4" fillId="0" borderId="0"/>
    <xf numFmtId="17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9" fontId="7"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64" fontId="7" fillId="0" borderId="0" applyFont="0" applyFill="0" applyBorder="0" applyAlignment="0" applyProtection="0"/>
  </cellStyleXfs>
  <cellXfs count="578">
    <xf numFmtId="0" fontId="0" fillId="0" borderId="0" xfId="0"/>
    <xf numFmtId="169" fontId="2" fillId="0" borderId="0" xfId="2"/>
    <xf numFmtId="0" fontId="7" fillId="0" borderId="0" xfId="22" applyFont="1" applyAlignment="1">
      <alignment vertical="center"/>
    </xf>
    <xf numFmtId="0" fontId="9" fillId="0" borderId="0" xfId="22" applyFont="1" applyAlignment="1">
      <alignment vertical="center"/>
    </xf>
    <xf numFmtId="0" fontId="9" fillId="0" borderId="0" xfId="22" applyFont="1" applyAlignment="1">
      <alignment horizontal="right" vertical="center"/>
    </xf>
    <xf numFmtId="0" fontId="9" fillId="0" borderId="0" xfId="22" applyFont="1" applyAlignment="1">
      <alignment horizontal="left" vertical="center"/>
    </xf>
    <xf numFmtId="0" fontId="7" fillId="0" borderId="0" xfId="22" applyFont="1" applyAlignment="1">
      <alignment horizontal="right" vertical="center"/>
    </xf>
    <xf numFmtId="0" fontId="12" fillId="0" borderId="0" xfId="22" applyFont="1" applyAlignment="1">
      <alignment vertical="center"/>
    </xf>
    <xf numFmtId="0" fontId="13" fillId="0" borderId="0" xfId="22" applyFont="1" applyAlignment="1">
      <alignment vertical="center"/>
    </xf>
    <xf numFmtId="0" fontId="7" fillId="0" borderId="0" xfId="22" applyFont="1" applyAlignment="1"/>
    <xf numFmtId="0" fontId="10" fillId="0" borderId="0" xfId="22" applyFont="1" applyBorder="1" applyAlignment="1">
      <alignment vertical="center"/>
    </xf>
    <xf numFmtId="0" fontId="7" fillId="0" borderId="0" xfId="22" applyFont="1" applyBorder="1" applyAlignment="1">
      <alignment horizontal="center" vertical="center"/>
    </xf>
    <xf numFmtId="0" fontId="7" fillId="0" borderId="0" xfId="22" applyFont="1" applyAlignment="1">
      <alignment horizontal="center" vertical="center"/>
    </xf>
    <xf numFmtId="0" fontId="16" fillId="0" borderId="0" xfId="22" applyFont="1" applyAlignment="1">
      <alignment horizontal="left" vertical="center"/>
    </xf>
    <xf numFmtId="2" fontId="12" fillId="0" borderId="0" xfId="22" applyNumberFormat="1" applyFont="1" applyAlignment="1">
      <alignment vertical="center"/>
    </xf>
    <xf numFmtId="9" fontId="12" fillId="0" borderId="0" xfId="22" applyNumberFormat="1" applyFont="1" applyAlignment="1">
      <alignment horizontal="right" vertical="center"/>
    </xf>
    <xf numFmtId="9" fontId="7" fillId="0" borderId="0" xfId="23" applyFont="1" applyAlignment="1">
      <alignment horizontal="center" vertical="center"/>
    </xf>
    <xf numFmtId="0" fontId="7" fillId="0" borderId="0" xfId="22" applyFont="1" applyBorder="1" applyAlignment="1">
      <alignment horizontal="left" vertical="center"/>
    </xf>
    <xf numFmtId="0" fontId="12" fillId="0" borderId="0" xfId="22" applyFont="1" applyBorder="1" applyAlignment="1">
      <alignment vertical="center"/>
    </xf>
    <xf numFmtId="0" fontId="7" fillId="3" borderId="0" xfId="22" applyFont="1" applyFill="1" applyBorder="1" applyAlignment="1">
      <alignment horizontal="center" vertical="center"/>
    </xf>
    <xf numFmtId="0" fontId="15" fillId="0" borderId="0" xfId="22" applyFont="1" applyBorder="1" applyAlignment="1">
      <alignment horizontal="center" vertical="center"/>
    </xf>
    <xf numFmtId="9" fontId="7" fillId="0" borderId="0" xfId="23" applyFont="1" applyBorder="1" applyAlignment="1">
      <alignment horizontal="center" vertical="center"/>
    </xf>
    <xf numFmtId="0" fontId="1" fillId="0" borderId="0" xfId="22"/>
    <xf numFmtId="0" fontId="21" fillId="0" borderId="0" xfId="22" applyFont="1" applyAlignment="1">
      <alignment vertical="center"/>
    </xf>
    <xf numFmtId="0" fontId="7" fillId="0" borderId="0" xfId="22" applyFont="1" applyAlignment="1">
      <alignment vertical="center" textRotation="90"/>
    </xf>
    <xf numFmtId="9" fontId="7" fillId="0" borderId="0" xfId="22" applyNumberFormat="1" applyFont="1" applyAlignment="1">
      <alignment vertical="center"/>
    </xf>
    <xf numFmtId="2" fontId="26" fillId="0" borderId="0" xfId="22" applyNumberFormat="1" applyFont="1" applyAlignment="1">
      <alignment horizontal="center" vertical="center"/>
    </xf>
    <xf numFmtId="0" fontId="9" fillId="0" borderId="0" xfId="22" applyFont="1" applyBorder="1" applyAlignment="1">
      <alignment vertical="center"/>
    </xf>
    <xf numFmtId="0" fontId="7" fillId="0" borderId="0" xfId="22" applyFont="1" applyBorder="1" applyAlignment="1">
      <alignment vertical="center"/>
    </xf>
    <xf numFmtId="9" fontId="17" fillId="0" borderId="8" xfId="25" applyFont="1" applyBorder="1" applyAlignment="1">
      <alignment horizontal="center" vertical="center"/>
    </xf>
    <xf numFmtId="0" fontId="11" fillId="0" borderId="0" xfId="22" applyFont="1" applyAlignment="1">
      <alignment vertical="center"/>
    </xf>
    <xf numFmtId="0" fontId="8" fillId="2" borderId="17" xfId="22" applyFont="1" applyFill="1" applyBorder="1" applyAlignment="1">
      <alignment vertical="center"/>
    </xf>
    <xf numFmtId="0" fontId="17" fillId="2" borderId="20" xfId="22" applyFont="1" applyFill="1" applyBorder="1" applyAlignment="1">
      <alignment vertical="center"/>
    </xf>
    <xf numFmtId="0" fontId="17" fillId="4" borderId="20" xfId="22" applyFont="1" applyFill="1" applyBorder="1" applyAlignment="1">
      <alignment vertical="center"/>
    </xf>
    <xf numFmtId="0" fontId="8" fillId="6" borderId="17" xfId="22" applyFont="1" applyFill="1" applyBorder="1" applyAlignment="1">
      <alignment vertical="center"/>
    </xf>
    <xf numFmtId="0" fontId="17" fillId="6" borderId="20" xfId="22" applyFont="1" applyFill="1" applyBorder="1" applyAlignment="1">
      <alignment vertical="center"/>
    </xf>
    <xf numFmtId="0" fontId="8" fillId="7" borderId="17" xfId="22" applyFont="1" applyFill="1" applyBorder="1" applyAlignment="1">
      <alignment vertical="center"/>
    </xf>
    <xf numFmtId="0" fontId="17" fillId="7" borderId="20" xfId="22" applyFont="1" applyFill="1" applyBorder="1" applyAlignment="1">
      <alignment vertical="center"/>
    </xf>
    <xf numFmtId="0" fontId="8" fillId="8" borderId="17" xfId="22" applyFont="1" applyFill="1" applyBorder="1" applyAlignment="1">
      <alignment vertical="center"/>
    </xf>
    <xf numFmtId="0" fontId="17" fillId="8" borderId="20" xfId="22" applyFont="1" applyFill="1" applyBorder="1" applyAlignment="1">
      <alignment vertical="center"/>
    </xf>
    <xf numFmtId="0" fontId="30" fillId="2" borderId="22" xfId="22" applyFont="1" applyFill="1" applyBorder="1" applyAlignment="1">
      <alignment horizontal="center" vertical="center"/>
    </xf>
    <xf numFmtId="0" fontId="30" fillId="2" borderId="23" xfId="22" applyFont="1" applyFill="1" applyBorder="1" applyAlignment="1">
      <alignment horizontal="center" vertical="center"/>
    </xf>
    <xf numFmtId="0" fontId="30" fillId="2" borderId="35" xfId="22" applyFont="1" applyFill="1" applyBorder="1" applyAlignment="1">
      <alignment horizontal="center" vertical="center"/>
    </xf>
    <xf numFmtId="0" fontId="28" fillId="7" borderId="35" xfId="22" applyFont="1" applyFill="1" applyBorder="1" applyAlignment="1">
      <alignment horizontal="center" vertical="center"/>
    </xf>
    <xf numFmtId="0" fontId="28" fillId="7" borderId="44" xfId="22" applyFont="1" applyFill="1" applyBorder="1" applyAlignment="1">
      <alignment horizontal="center" vertical="center"/>
    </xf>
    <xf numFmtId="0" fontId="28" fillId="8" borderId="35" xfId="22" applyFont="1" applyFill="1" applyBorder="1" applyAlignment="1">
      <alignment horizontal="center" vertical="center"/>
    </xf>
    <xf numFmtId="0" fontId="28" fillId="8" borderId="44" xfId="22" applyFont="1" applyFill="1" applyBorder="1" applyAlignment="1">
      <alignment horizontal="center" vertical="center"/>
    </xf>
    <xf numFmtId="0" fontId="30" fillId="2" borderId="44" xfId="22" applyFont="1" applyFill="1" applyBorder="1" applyAlignment="1">
      <alignment horizontal="center" vertical="center"/>
    </xf>
    <xf numFmtId="0" fontId="28" fillId="6" borderId="35" xfId="22" applyFont="1" applyFill="1" applyBorder="1" applyAlignment="1">
      <alignment horizontal="center" vertical="center"/>
    </xf>
    <xf numFmtId="0" fontId="28" fillId="6" borderId="61" xfId="22" applyFont="1" applyFill="1" applyBorder="1" applyAlignment="1">
      <alignment horizontal="center" vertical="center"/>
    </xf>
    <xf numFmtId="0" fontId="28" fillId="6" borderId="44" xfId="22" applyFont="1" applyFill="1" applyBorder="1" applyAlignment="1">
      <alignment horizontal="center" vertical="center"/>
    </xf>
    <xf numFmtId="0" fontId="28" fillId="7" borderId="61" xfId="22" applyFont="1" applyFill="1" applyBorder="1" applyAlignment="1">
      <alignment horizontal="center" vertical="center"/>
    </xf>
    <xf numFmtId="0" fontId="7" fillId="0" borderId="0" xfId="22" applyFont="1" applyFill="1" applyAlignment="1">
      <alignment horizontal="right" vertical="center"/>
    </xf>
    <xf numFmtId="0" fontId="7" fillId="3" borderId="63" xfId="22" applyFont="1" applyFill="1" applyBorder="1" applyAlignment="1">
      <alignment horizontal="center" vertical="center"/>
    </xf>
    <xf numFmtId="0" fontId="30" fillId="2" borderId="61" xfId="22" applyFont="1" applyFill="1" applyBorder="1" applyAlignment="1">
      <alignment horizontal="center" vertical="center"/>
    </xf>
    <xf numFmtId="0" fontId="32" fillId="2" borderId="9" xfId="22" applyFont="1" applyFill="1" applyBorder="1" applyAlignment="1">
      <alignment horizontal="center" vertical="center"/>
    </xf>
    <xf numFmtId="0" fontId="32" fillId="2" borderId="15" xfId="22" applyFont="1" applyFill="1" applyBorder="1" applyAlignment="1">
      <alignment horizontal="center" vertical="center"/>
    </xf>
    <xf numFmtId="0" fontId="32" fillId="2" borderId="14" xfId="22" applyFont="1" applyFill="1" applyBorder="1" applyAlignment="1">
      <alignment horizontal="center" vertical="center"/>
    </xf>
    <xf numFmtId="0" fontId="32" fillId="2" borderId="21" xfId="22" applyFont="1" applyFill="1" applyBorder="1" applyAlignment="1">
      <alignment horizontal="center" vertical="center"/>
    </xf>
    <xf numFmtId="0" fontId="32" fillId="2" borderId="13" xfId="22" applyFont="1" applyFill="1" applyBorder="1" applyAlignment="1">
      <alignment horizontal="center" vertical="center"/>
    </xf>
    <xf numFmtId="0" fontId="32" fillId="6" borderId="9" xfId="22" applyFont="1" applyFill="1" applyBorder="1" applyAlignment="1">
      <alignment horizontal="center" vertical="center"/>
    </xf>
    <xf numFmtId="0" fontId="32" fillId="6" borderId="13" xfId="22" applyFont="1" applyFill="1" applyBorder="1" applyAlignment="1">
      <alignment horizontal="center" vertical="center"/>
    </xf>
    <xf numFmtId="0" fontId="32" fillId="6" borderId="14" xfId="22" applyFont="1" applyFill="1" applyBorder="1" applyAlignment="1">
      <alignment horizontal="center" vertical="center"/>
    </xf>
    <xf numFmtId="0" fontId="32" fillId="6" borderId="21" xfId="22" applyFont="1" applyFill="1" applyBorder="1" applyAlignment="1">
      <alignment horizontal="center" vertical="center"/>
    </xf>
    <xf numFmtId="0" fontId="32" fillId="7" borderId="9" xfId="22" applyFont="1" applyFill="1" applyBorder="1" applyAlignment="1">
      <alignment horizontal="center" vertical="center"/>
    </xf>
    <xf numFmtId="0" fontId="32" fillId="7" borderId="13" xfId="22" applyFont="1" applyFill="1" applyBorder="1" applyAlignment="1">
      <alignment horizontal="center" vertical="center"/>
    </xf>
    <xf numFmtId="0" fontId="32" fillId="7" borderId="14" xfId="22" applyFont="1" applyFill="1" applyBorder="1" applyAlignment="1">
      <alignment horizontal="center" vertical="center"/>
    </xf>
    <xf numFmtId="0" fontId="32" fillId="7" borderId="21" xfId="22" applyFont="1" applyFill="1" applyBorder="1" applyAlignment="1">
      <alignment horizontal="center" vertical="center"/>
    </xf>
    <xf numFmtId="0" fontId="32" fillId="7" borderId="10" xfId="22" applyFont="1" applyFill="1" applyBorder="1" applyAlignment="1">
      <alignment horizontal="center" vertical="center"/>
    </xf>
    <xf numFmtId="0" fontId="32" fillId="8" borderId="10" xfId="22" applyFont="1" applyFill="1" applyBorder="1" applyAlignment="1">
      <alignment horizontal="center" vertical="center"/>
    </xf>
    <xf numFmtId="0" fontId="32" fillId="8" borderId="13" xfId="22" applyFont="1" applyFill="1" applyBorder="1" applyAlignment="1">
      <alignment horizontal="center" vertical="center"/>
    </xf>
    <xf numFmtId="0" fontId="32" fillId="8" borderId="14" xfId="22" applyFont="1" applyFill="1" applyBorder="1" applyAlignment="1">
      <alignment horizontal="center" vertical="center"/>
    </xf>
    <xf numFmtId="0" fontId="32" fillId="8" borderId="21" xfId="22" applyFont="1" applyFill="1" applyBorder="1" applyAlignment="1">
      <alignment horizontal="center" vertical="center"/>
    </xf>
    <xf numFmtId="0" fontId="28" fillId="6" borderId="36" xfId="22" applyFont="1" applyFill="1" applyBorder="1" applyAlignment="1">
      <alignment horizontal="center" vertical="center"/>
    </xf>
    <xf numFmtId="0" fontId="28" fillId="7" borderId="36" xfId="22" applyFont="1" applyFill="1" applyBorder="1" applyAlignment="1">
      <alignment horizontal="center" vertical="center"/>
    </xf>
    <xf numFmtId="0" fontId="28" fillId="8" borderId="61" xfId="22" applyFont="1" applyFill="1" applyBorder="1" applyAlignment="1">
      <alignment horizontal="center" vertical="center"/>
    </xf>
    <xf numFmtId="0" fontId="14" fillId="0" borderId="0" xfId="22" applyFont="1" applyFill="1" applyBorder="1" applyAlignment="1">
      <alignment horizontal="center" vertical="center"/>
    </xf>
    <xf numFmtId="0" fontId="30" fillId="0" borderId="0" xfId="22" applyFont="1" applyFill="1" applyBorder="1" applyAlignment="1">
      <alignment horizontal="center" vertical="center"/>
    </xf>
    <xf numFmtId="0" fontId="36" fillId="0" borderId="0" xfId="22" applyFont="1" applyFill="1" applyBorder="1" applyAlignment="1">
      <alignment vertical="center" wrapText="1"/>
    </xf>
    <xf numFmtId="0" fontId="36" fillId="0" borderId="0" xfId="22" applyFont="1" applyFill="1" applyBorder="1" applyAlignment="1">
      <alignment vertical="center"/>
    </xf>
    <xf numFmtId="0" fontId="14" fillId="0" borderId="0" xfId="22" applyFont="1" applyFill="1" applyBorder="1" applyAlignment="1">
      <alignment horizontal="left" vertical="center"/>
    </xf>
    <xf numFmtId="0" fontId="14" fillId="0" borderId="0" xfId="22" applyFont="1" applyFill="1" applyBorder="1" applyAlignment="1">
      <alignment vertical="center"/>
    </xf>
    <xf numFmtId="0" fontId="8" fillId="11" borderId="17" xfId="22" applyFont="1" applyFill="1" applyBorder="1" applyAlignment="1">
      <alignment vertical="center"/>
    </xf>
    <xf numFmtId="0" fontId="17" fillId="11" borderId="20" xfId="22" applyFont="1" applyFill="1" applyBorder="1" applyAlignment="1">
      <alignment vertical="center"/>
    </xf>
    <xf numFmtId="0" fontId="28" fillId="11" borderId="35" xfId="22" applyFont="1" applyFill="1" applyBorder="1" applyAlignment="1">
      <alignment horizontal="center" vertical="center"/>
    </xf>
    <xf numFmtId="0" fontId="28" fillId="11" borderId="36" xfId="22" applyFont="1" applyFill="1" applyBorder="1" applyAlignment="1">
      <alignment horizontal="center" vertical="center"/>
    </xf>
    <xf numFmtId="0" fontId="28" fillId="11" borderId="61" xfId="22" applyFont="1" applyFill="1" applyBorder="1" applyAlignment="1">
      <alignment horizontal="center" vertical="center"/>
    </xf>
    <xf numFmtId="0" fontId="28" fillId="11" borderId="44" xfId="22" applyFont="1" applyFill="1" applyBorder="1" applyAlignment="1">
      <alignment horizontal="center" vertical="center"/>
    </xf>
    <xf numFmtId="0" fontId="32" fillId="11" borderId="9" xfId="22" applyFont="1" applyFill="1" applyBorder="1" applyAlignment="1">
      <alignment horizontal="center" vertical="center"/>
    </xf>
    <xf numFmtId="0" fontId="32" fillId="11" borderId="13" xfId="22" applyFont="1" applyFill="1" applyBorder="1" applyAlignment="1">
      <alignment horizontal="center" vertical="center"/>
    </xf>
    <xf numFmtId="0" fontId="32" fillId="11" borderId="14" xfId="22" applyFont="1" applyFill="1" applyBorder="1" applyAlignment="1">
      <alignment horizontal="center" vertical="center"/>
    </xf>
    <xf numFmtId="0" fontId="32" fillId="11" borderId="21" xfId="22" applyFont="1" applyFill="1" applyBorder="1" applyAlignment="1">
      <alignment horizontal="center" vertical="center"/>
    </xf>
    <xf numFmtId="0" fontId="38" fillId="0" borderId="0" xfId="0" applyFont="1" applyAlignment="1">
      <alignment vertical="center"/>
    </xf>
    <xf numFmtId="0" fontId="17" fillId="12" borderId="20" xfId="0" applyFont="1" applyFill="1" applyBorder="1" applyAlignment="1">
      <alignment vertical="center"/>
    </xf>
    <xf numFmtId="0" fontId="32" fillId="12" borderId="9" xfId="0" applyFont="1" applyFill="1" applyBorder="1" applyAlignment="1">
      <alignment horizontal="center" vertical="center"/>
    </xf>
    <xf numFmtId="0" fontId="32" fillId="12" borderId="15" xfId="0" applyFont="1" applyFill="1" applyBorder="1" applyAlignment="1">
      <alignment horizontal="center" vertical="center"/>
    </xf>
    <xf numFmtId="0" fontId="32" fillId="12" borderId="74" xfId="0" applyFont="1" applyFill="1" applyBorder="1" applyAlignment="1">
      <alignment horizontal="center" vertical="center"/>
    </xf>
    <xf numFmtId="0" fontId="38" fillId="0" borderId="0" xfId="0" applyFont="1" applyAlignment="1">
      <alignment horizontal="right" vertical="center"/>
    </xf>
    <xf numFmtId="0" fontId="16" fillId="0" borderId="0" xfId="0" applyFont="1" applyAlignment="1">
      <alignment horizontal="left" vertical="center"/>
    </xf>
    <xf numFmtId="0" fontId="40" fillId="0" borderId="0" xfId="0" applyFont="1" applyAlignment="1">
      <alignment vertical="center"/>
    </xf>
    <xf numFmtId="9" fontId="19" fillId="0" borderId="0" xfId="0" applyNumberFormat="1" applyFont="1" applyAlignment="1">
      <alignment horizontal="right" vertical="center"/>
    </xf>
    <xf numFmtId="0" fontId="38" fillId="0" borderId="0" xfId="0" applyFont="1" applyAlignment="1">
      <alignment horizontal="center" vertical="center"/>
    </xf>
    <xf numFmtId="9" fontId="38" fillId="0" borderId="0" xfId="0" applyNumberFormat="1" applyFont="1" applyAlignment="1">
      <alignment horizontal="center" vertical="center"/>
    </xf>
    <xf numFmtId="0" fontId="30" fillId="2" borderId="36" xfId="22" applyFont="1" applyFill="1" applyBorder="1" applyAlignment="1">
      <alignment horizontal="center" vertical="center"/>
    </xf>
    <xf numFmtId="0" fontId="12" fillId="0" borderId="0" xfId="22" applyFont="1" applyBorder="1" applyAlignment="1">
      <alignment vertical="center" wrapText="1"/>
    </xf>
    <xf numFmtId="0" fontId="14" fillId="0" borderId="0" xfId="22" applyFont="1" applyBorder="1" applyAlignment="1">
      <alignment horizontal="center" vertical="center"/>
    </xf>
    <xf numFmtId="0" fontId="28" fillId="0" borderId="0" xfId="22" applyFont="1" applyFill="1" applyBorder="1" applyAlignment="1">
      <alignment horizontal="center" vertical="center"/>
    </xf>
    <xf numFmtId="0" fontId="35" fillId="0" borderId="0" xfId="22" applyFont="1" applyFill="1" applyBorder="1" applyAlignment="1">
      <alignment horizontal="center" vertical="center"/>
    </xf>
    <xf numFmtId="0" fontId="10" fillId="13" borderId="85" xfId="22" applyFont="1" applyFill="1" applyBorder="1" applyAlignment="1">
      <alignment horizontal="center" vertical="center" wrapText="1"/>
    </xf>
    <xf numFmtId="0" fontId="10" fillId="13" borderId="84" xfId="22" applyFont="1" applyFill="1" applyBorder="1" applyAlignment="1">
      <alignment horizontal="center" vertical="center" wrapText="1"/>
    </xf>
    <xf numFmtId="0" fontId="10" fillId="13" borderId="86" xfId="22" applyFont="1" applyFill="1" applyBorder="1" applyAlignment="1">
      <alignment horizontal="center" vertical="center" wrapText="1"/>
    </xf>
    <xf numFmtId="165" fontId="38" fillId="0" borderId="0" xfId="0" applyNumberFormat="1" applyFont="1" applyAlignment="1">
      <alignment horizontal="center" vertical="center"/>
    </xf>
    <xf numFmtId="0" fontId="10" fillId="14" borderId="0" xfId="22" applyFont="1" applyFill="1" applyAlignment="1">
      <alignment horizontal="center" vertical="center"/>
    </xf>
    <xf numFmtId="0" fontId="42" fillId="8" borderId="17" xfId="22" applyFont="1" applyFill="1" applyBorder="1" applyAlignment="1">
      <alignment vertical="center"/>
    </xf>
    <xf numFmtId="0" fontId="7" fillId="0" borderId="0" xfId="22" applyFont="1" applyFill="1" applyAlignment="1">
      <alignment vertical="center"/>
    </xf>
    <xf numFmtId="0" fontId="30" fillId="0" borderId="0" xfId="22" applyFont="1" applyFill="1" applyBorder="1" applyAlignment="1">
      <alignment horizontal="center" vertical="center" wrapText="1"/>
    </xf>
    <xf numFmtId="0" fontId="12" fillId="0" borderId="0" xfId="22" applyFont="1" applyFill="1" applyBorder="1" applyAlignment="1">
      <alignment horizontal="left" vertical="center" wrapText="1"/>
    </xf>
    <xf numFmtId="0" fontId="12" fillId="0" borderId="0" xfId="22" applyFont="1" applyFill="1" applyBorder="1" applyAlignment="1">
      <alignment horizontal="left" vertical="center"/>
    </xf>
    <xf numFmtId="0" fontId="7" fillId="13" borderId="0" xfId="22" applyFont="1" applyFill="1" applyAlignment="1">
      <alignment horizontal="right" vertical="center"/>
    </xf>
    <xf numFmtId="0" fontId="44" fillId="16" borderId="86" xfId="0" applyFont="1" applyFill="1" applyBorder="1" applyAlignment="1">
      <alignment horizontal="center" vertical="center" wrapText="1"/>
    </xf>
    <xf numFmtId="0" fontId="44" fillId="16" borderId="89" xfId="0" applyFont="1" applyFill="1" applyBorder="1" applyAlignment="1">
      <alignment horizontal="center" vertical="center" wrapText="1"/>
    </xf>
    <xf numFmtId="0" fontId="44" fillId="16" borderId="90" xfId="0" applyFont="1" applyFill="1" applyBorder="1" applyAlignment="1">
      <alignment horizontal="center" vertical="center" wrapText="1"/>
    </xf>
    <xf numFmtId="0" fontId="38" fillId="16" borderId="0" xfId="0" applyFont="1" applyFill="1" applyAlignment="1">
      <alignment horizontal="right" vertical="center"/>
    </xf>
    <xf numFmtId="9" fontId="44" fillId="0" borderId="0" xfId="0" applyNumberFormat="1" applyFont="1" applyAlignment="1">
      <alignment horizontal="left" vertical="center"/>
    </xf>
    <xf numFmtId="2" fontId="19" fillId="0" borderId="0" xfId="0" applyNumberFormat="1" applyFont="1" applyAlignment="1">
      <alignment vertical="center"/>
    </xf>
    <xf numFmtId="0" fontId="38" fillId="0" borderId="0" xfId="0" applyFont="1" applyFill="1" applyBorder="1" applyAlignment="1">
      <alignment horizontal="right" vertical="center"/>
    </xf>
    <xf numFmtId="2" fontId="19" fillId="0" borderId="0" xfId="0" applyNumberFormat="1" applyFont="1" applyFill="1" applyBorder="1" applyAlignment="1">
      <alignment vertical="center"/>
    </xf>
    <xf numFmtId="0" fontId="38" fillId="0" borderId="0" xfId="0" applyFont="1" applyFill="1" applyBorder="1" applyAlignment="1">
      <alignment vertical="center"/>
    </xf>
    <xf numFmtId="0" fontId="38" fillId="12" borderId="6" xfId="0" applyFont="1" applyFill="1" applyBorder="1" applyAlignment="1">
      <alignment horizontal="left" vertical="center"/>
    </xf>
    <xf numFmtId="0" fontId="45" fillId="0" borderId="0" xfId="0" applyFont="1" applyAlignment="1">
      <alignment vertical="center"/>
    </xf>
    <xf numFmtId="0" fontId="19" fillId="0" borderId="0" xfId="0" applyFont="1" applyAlignment="1">
      <alignment vertical="center"/>
    </xf>
    <xf numFmtId="0" fontId="19" fillId="0" borderId="0" xfId="0" applyFont="1" applyAlignment="1">
      <alignment horizontal="right" vertical="center"/>
    </xf>
    <xf numFmtId="0" fontId="38" fillId="3" borderId="0" xfId="0" applyFont="1" applyFill="1" applyAlignment="1">
      <alignment horizontal="center" vertical="center"/>
    </xf>
    <xf numFmtId="0" fontId="41" fillId="18" borderId="5" xfId="0" applyFont="1" applyFill="1" applyBorder="1" applyAlignment="1">
      <alignment horizontal="right" vertical="center"/>
    </xf>
    <xf numFmtId="0" fontId="7" fillId="3" borderId="0" xfId="22" applyFont="1" applyFill="1" applyAlignment="1">
      <alignment horizontal="center" vertical="center"/>
    </xf>
    <xf numFmtId="0" fontId="11" fillId="0" borderId="0" xfId="22" applyFont="1" applyBorder="1" applyAlignment="1">
      <alignment horizontal="left" vertical="center"/>
    </xf>
    <xf numFmtId="0" fontId="21" fillId="0" borderId="0" xfId="22" applyFont="1" applyBorder="1" applyAlignment="1">
      <alignment vertical="center"/>
    </xf>
    <xf numFmtId="0" fontId="31" fillId="0" borderId="0" xfId="22" applyFont="1" applyAlignment="1">
      <alignment vertical="center"/>
    </xf>
    <xf numFmtId="2" fontId="29" fillId="0" borderId="8" xfId="22" applyNumberFormat="1" applyFont="1" applyBorder="1" applyAlignment="1">
      <alignment horizontal="center" vertical="center"/>
    </xf>
    <xf numFmtId="171" fontId="10" fillId="0" borderId="0" xfId="22" applyNumberFormat="1" applyFont="1" applyAlignment="1">
      <alignment horizontal="left" vertical="center"/>
    </xf>
    <xf numFmtId="10" fontId="44" fillId="0" borderId="0" xfId="0" applyNumberFormat="1" applyFont="1" applyAlignment="1">
      <alignment horizontal="left" vertical="center"/>
    </xf>
    <xf numFmtId="2" fontId="38" fillId="16" borderId="0" xfId="0" applyNumberFormat="1" applyFont="1" applyFill="1" applyAlignment="1">
      <alignment horizontal="left" vertical="center"/>
    </xf>
    <xf numFmtId="2" fontId="7" fillId="13" borderId="0" xfId="22" applyNumberFormat="1" applyFont="1" applyFill="1" applyAlignment="1">
      <alignment horizontal="left" vertical="center"/>
    </xf>
    <xf numFmtId="0" fontId="41" fillId="18" borderId="0" xfId="0" applyFont="1" applyFill="1" applyBorder="1" applyAlignment="1">
      <alignment horizontal="right" vertical="center"/>
    </xf>
    <xf numFmtId="0" fontId="7" fillId="3" borderId="0" xfId="22" applyFont="1" applyFill="1" applyAlignment="1">
      <alignment vertical="center"/>
    </xf>
    <xf numFmtId="2" fontId="24" fillId="12" borderId="8" xfId="0" applyNumberFormat="1" applyFont="1" applyFill="1" applyBorder="1" applyAlignment="1">
      <alignment horizontal="center" vertical="center"/>
    </xf>
    <xf numFmtId="0" fontId="28" fillId="8" borderId="99" xfId="22" applyFont="1" applyFill="1" applyBorder="1" applyAlignment="1">
      <alignment horizontal="center" vertical="center"/>
    </xf>
    <xf numFmtId="0" fontId="10" fillId="13" borderId="97" xfId="22" applyFont="1" applyFill="1" applyBorder="1" applyAlignment="1">
      <alignment horizontal="center" vertical="center" wrapText="1"/>
    </xf>
    <xf numFmtId="0" fontId="44" fillId="16" borderId="97" xfId="0" applyFont="1" applyFill="1" applyBorder="1" applyAlignment="1">
      <alignment horizontal="center" vertical="center" wrapText="1"/>
    </xf>
    <xf numFmtId="0" fontId="51" fillId="0" borderId="34" xfId="22" applyFont="1" applyBorder="1" applyAlignment="1">
      <alignment horizontal="left" vertical="center"/>
    </xf>
    <xf numFmtId="0" fontId="54" fillId="0" borderId="0" xfId="0" applyFont="1"/>
    <xf numFmtId="0" fontId="52" fillId="0" borderId="0" xfId="0" applyFont="1"/>
    <xf numFmtId="0" fontId="54" fillId="0" borderId="106" xfId="0" applyFont="1" applyBorder="1" applyAlignment="1">
      <alignment vertical="top"/>
    </xf>
    <xf numFmtId="0" fontId="54" fillId="0" borderId="109" xfId="0" applyFont="1" applyBorder="1" applyAlignment="1">
      <alignment vertical="top"/>
    </xf>
    <xf numFmtId="0" fontId="25" fillId="19" borderId="106" xfId="0" applyFont="1" applyFill="1" applyBorder="1" applyAlignment="1">
      <alignment vertical="top"/>
    </xf>
    <xf numFmtId="0" fontId="25" fillId="2" borderId="108" xfId="0" applyFont="1" applyFill="1" applyBorder="1" applyAlignment="1">
      <alignment wrapText="1"/>
    </xf>
    <xf numFmtId="0" fontId="25" fillId="20" borderId="106" xfId="0" applyFont="1" applyFill="1" applyBorder="1" applyAlignment="1">
      <alignment vertical="top"/>
    </xf>
    <xf numFmtId="0" fontId="25" fillId="6" borderId="108" xfId="0" applyFont="1" applyFill="1" applyBorder="1" applyAlignment="1">
      <alignment wrapText="1"/>
    </xf>
    <xf numFmtId="0" fontId="55" fillId="0" borderId="106" xfId="0" applyFont="1" applyBorder="1" applyAlignment="1">
      <alignment vertical="top"/>
    </xf>
    <xf numFmtId="0" fontId="53" fillId="0" borderId="108" xfId="0" applyFont="1" applyBorder="1"/>
    <xf numFmtId="0" fontId="53" fillId="0" borderId="108" xfId="0" applyFont="1" applyBorder="1" applyAlignment="1">
      <alignment wrapText="1"/>
    </xf>
    <xf numFmtId="0" fontId="53" fillId="0" borderId="111" xfId="0" applyFont="1" applyBorder="1"/>
    <xf numFmtId="0" fontId="25" fillId="2" borderId="107" xfId="0" applyFont="1" applyFill="1" applyBorder="1" applyAlignment="1">
      <alignment horizontal="center"/>
    </xf>
    <xf numFmtId="0" fontId="25" fillId="0" borderId="107" xfId="0" applyFont="1" applyBorder="1" applyAlignment="1">
      <alignment horizontal="center"/>
    </xf>
    <xf numFmtId="0" fontId="25" fillId="6" borderId="107" xfId="0" applyFont="1" applyFill="1" applyBorder="1" applyAlignment="1">
      <alignment horizontal="center"/>
    </xf>
    <xf numFmtId="0" fontId="25" fillId="0" borderId="110" xfId="0" applyFont="1" applyBorder="1" applyAlignment="1">
      <alignment horizontal="center"/>
    </xf>
    <xf numFmtId="0" fontId="30" fillId="7" borderId="35" xfId="22" applyFont="1" applyFill="1" applyBorder="1" applyAlignment="1">
      <alignment horizontal="center" vertical="center" wrapText="1"/>
    </xf>
    <xf numFmtId="0" fontId="17" fillId="21" borderId="20" xfId="0" applyFont="1" applyFill="1" applyBorder="1" applyAlignment="1">
      <alignment vertical="center"/>
    </xf>
    <xf numFmtId="0" fontId="30" fillId="7" borderId="44" xfId="22" applyFont="1" applyFill="1" applyBorder="1" applyAlignment="1">
      <alignment horizontal="center" vertical="center" wrapText="1"/>
    </xf>
    <xf numFmtId="0" fontId="32" fillId="7" borderId="15" xfId="22" applyFont="1" applyFill="1" applyBorder="1" applyAlignment="1">
      <alignment horizontal="center" vertical="center"/>
    </xf>
    <xf numFmtId="0" fontId="32" fillId="21" borderId="9" xfId="0" applyFont="1" applyFill="1" applyBorder="1" applyAlignment="1">
      <alignment horizontal="center" vertical="center"/>
    </xf>
    <xf numFmtId="0" fontId="32" fillId="21" borderId="15" xfId="0" applyFont="1" applyFill="1" applyBorder="1" applyAlignment="1">
      <alignment horizontal="center" vertical="center"/>
    </xf>
    <xf numFmtId="0" fontId="32" fillId="21" borderId="74" xfId="0" applyFont="1" applyFill="1" applyBorder="1" applyAlignment="1">
      <alignment horizontal="center" vertical="center"/>
    </xf>
    <xf numFmtId="0" fontId="25" fillId="7" borderId="107" xfId="0" applyFont="1" applyFill="1" applyBorder="1" applyAlignment="1">
      <alignment horizontal="center"/>
    </xf>
    <xf numFmtId="0" fontId="25" fillId="7" borderId="108" xfId="0" applyFont="1" applyFill="1" applyBorder="1" applyAlignment="1">
      <alignment wrapText="1"/>
    </xf>
    <xf numFmtId="0" fontId="25" fillId="22" borderId="106" xfId="0" applyFont="1" applyFill="1" applyBorder="1" applyAlignment="1">
      <alignment vertical="top"/>
    </xf>
    <xf numFmtId="0" fontId="0" fillId="0" borderId="0" xfId="22" applyFont="1" applyAlignment="1">
      <alignment horizontal="left" vertical="center"/>
    </xf>
    <xf numFmtId="0" fontId="7" fillId="0" borderId="0" xfId="22" applyFont="1" applyAlignment="1">
      <alignment horizontal="left" vertical="center"/>
    </xf>
    <xf numFmtId="0" fontId="10" fillId="0" borderId="0" xfId="22" applyFont="1" applyBorder="1" applyAlignment="1">
      <alignment horizontal="right" vertical="center"/>
    </xf>
    <xf numFmtId="0" fontId="0" fillId="0" borderId="0" xfId="22" applyFont="1" applyAlignment="1">
      <alignment horizontal="left" vertical="center"/>
    </xf>
    <xf numFmtId="0" fontId="7" fillId="0" borderId="0" xfId="22" applyFont="1" applyAlignment="1">
      <alignment horizontal="left" vertical="center"/>
    </xf>
    <xf numFmtId="0" fontId="35" fillId="3" borderId="0" xfId="22" applyFont="1" applyFill="1" applyBorder="1" applyAlignment="1">
      <alignment horizontal="center" vertical="center"/>
    </xf>
    <xf numFmtId="0" fontId="36" fillId="0" borderId="32" xfId="22" applyFont="1" applyBorder="1" applyAlignment="1">
      <alignment horizontal="left" vertical="center"/>
    </xf>
    <xf numFmtId="0" fontId="36" fillId="0" borderId="33" xfId="22" applyFont="1" applyBorder="1" applyAlignment="1">
      <alignment horizontal="left" vertical="center"/>
    </xf>
    <xf numFmtId="0" fontId="61" fillId="0" borderId="0" xfId="22" applyFont="1"/>
    <xf numFmtId="0" fontId="13" fillId="0" borderId="0" xfId="0" applyFont="1" applyAlignment="1">
      <alignment horizontal="center" vertical="center"/>
    </xf>
    <xf numFmtId="9" fontId="13" fillId="0" borderId="0" xfId="0" applyNumberFormat="1" applyFont="1" applyAlignment="1">
      <alignment horizontal="center" vertical="center"/>
    </xf>
    <xf numFmtId="0" fontId="20" fillId="0" borderId="8" xfId="22" applyFont="1" applyBorder="1" applyAlignment="1" applyProtection="1">
      <alignment horizontal="center" vertical="center"/>
      <protection locked="0"/>
    </xf>
    <xf numFmtId="0" fontId="8" fillId="2" borderId="0" xfId="22" applyFont="1" applyFill="1" applyAlignment="1">
      <alignment horizontal="center" vertical="center"/>
    </xf>
    <xf numFmtId="0" fontId="8" fillId="6" borderId="0" xfId="22" applyFont="1" applyFill="1" applyAlignment="1">
      <alignment horizontal="center" vertical="center"/>
    </xf>
    <xf numFmtId="0" fontId="8" fillId="7" borderId="0" xfId="22" applyFont="1" applyFill="1" applyAlignment="1">
      <alignment horizontal="center" vertical="center"/>
    </xf>
    <xf numFmtId="0" fontId="8" fillId="8" borderId="0" xfId="22" applyFont="1" applyFill="1" applyAlignment="1">
      <alignment horizontal="center" vertical="center"/>
    </xf>
    <xf numFmtId="0" fontId="8" fillId="11" borderId="0" xfId="22" applyFont="1" applyFill="1" applyAlignment="1">
      <alignment horizontal="center" vertical="center"/>
    </xf>
    <xf numFmtId="0" fontId="41" fillId="12" borderId="4" xfId="0" applyFont="1" applyFill="1" applyBorder="1" applyAlignment="1">
      <alignment vertical="center"/>
    </xf>
    <xf numFmtId="0" fontId="41" fillId="12" borderId="5" xfId="0" applyFont="1" applyFill="1" applyBorder="1" applyAlignment="1">
      <alignment vertical="center"/>
    </xf>
    <xf numFmtId="0" fontId="41" fillId="12" borderId="6" xfId="0" applyFont="1" applyFill="1" applyBorder="1" applyAlignment="1">
      <alignment vertical="center"/>
    </xf>
    <xf numFmtId="0" fontId="50" fillId="17" borderId="26" xfId="22" applyFont="1" applyFill="1" applyBorder="1" applyAlignment="1" applyProtection="1">
      <alignment horizontal="center" vertical="center"/>
      <protection locked="0"/>
    </xf>
    <xf numFmtId="0" fontId="50" fillId="0" borderId="29" xfId="22" applyFont="1" applyBorder="1" applyAlignment="1" applyProtection="1">
      <alignment horizontal="center" vertical="center"/>
      <protection locked="0"/>
    </xf>
    <xf numFmtId="0" fontId="50" fillId="0" borderId="30" xfId="22" applyFont="1" applyBorder="1" applyAlignment="1" applyProtection="1">
      <alignment horizontal="center" vertical="center"/>
      <protection locked="0"/>
    </xf>
    <xf numFmtId="0" fontId="50" fillId="0" borderId="31" xfId="22" applyFont="1" applyBorder="1" applyAlignment="1" applyProtection="1">
      <alignment horizontal="center" vertical="center"/>
      <protection locked="0"/>
    </xf>
    <xf numFmtId="0" fontId="50" fillId="17" borderId="57" xfId="22" applyFont="1" applyFill="1" applyBorder="1" applyAlignment="1" applyProtection="1">
      <alignment horizontal="center" vertical="center"/>
      <protection locked="0"/>
    </xf>
    <xf numFmtId="0" fontId="50" fillId="0" borderId="66" xfId="22" applyFont="1" applyBorder="1" applyAlignment="1" applyProtection="1">
      <alignment horizontal="center" vertical="center"/>
      <protection locked="0"/>
    </xf>
    <xf numFmtId="0" fontId="50" fillId="0" borderId="59" xfId="22" applyFont="1" applyBorder="1" applyAlignment="1" applyProtection="1">
      <alignment horizontal="center" vertical="center"/>
      <protection locked="0"/>
    </xf>
    <xf numFmtId="0" fontId="50" fillId="0" borderId="60" xfId="22" applyFont="1" applyBorder="1" applyAlignment="1" applyProtection="1">
      <alignment horizontal="center" vertical="center"/>
      <protection locked="0"/>
    </xf>
    <xf numFmtId="0" fontId="50" fillId="17" borderId="27" xfId="22" applyFont="1" applyFill="1" applyBorder="1" applyAlignment="1" applyProtection="1">
      <alignment horizontal="center" vertical="center"/>
      <protection locked="0"/>
    </xf>
    <xf numFmtId="0" fontId="50" fillId="0" borderId="28" xfId="22" applyFont="1" applyBorder="1" applyAlignment="1" applyProtection="1">
      <alignment horizontal="center" vertical="center"/>
      <protection locked="0"/>
    </xf>
    <xf numFmtId="0" fontId="50" fillId="0" borderId="62" xfId="22" applyFont="1" applyBorder="1" applyAlignment="1" applyProtection="1">
      <alignment horizontal="center" vertical="center"/>
      <protection locked="0"/>
    </xf>
    <xf numFmtId="0" fontId="50" fillId="0" borderId="16" xfId="22" applyFont="1" applyBorder="1" applyAlignment="1" applyProtection="1">
      <alignment horizontal="center" vertical="center"/>
      <protection locked="0"/>
    </xf>
    <xf numFmtId="0" fontId="50" fillId="0" borderId="24" xfId="22" applyFont="1" applyBorder="1" applyAlignment="1" applyProtection="1">
      <alignment horizontal="center" vertical="center"/>
      <protection locked="0"/>
    </xf>
    <xf numFmtId="0" fontId="50" fillId="0" borderId="65" xfId="22" applyFont="1" applyBorder="1" applyAlignment="1" applyProtection="1">
      <alignment horizontal="center" vertical="center"/>
      <protection locked="0"/>
    </xf>
    <xf numFmtId="0" fontId="50" fillId="17" borderId="49" xfId="22" applyFont="1" applyFill="1" applyBorder="1" applyAlignment="1" applyProtection="1">
      <alignment horizontal="center" vertical="center"/>
      <protection locked="0"/>
    </xf>
    <xf numFmtId="0" fontId="50" fillId="0" borderId="46" xfId="22" applyFont="1" applyBorder="1" applyAlignment="1" applyProtection="1">
      <alignment horizontal="center" vertical="center"/>
      <protection locked="0"/>
    </xf>
    <xf numFmtId="0" fontId="50" fillId="0" borderId="47" xfId="22" applyFont="1" applyBorder="1" applyAlignment="1" applyProtection="1">
      <alignment horizontal="center" vertical="center"/>
      <protection locked="0"/>
    </xf>
    <xf numFmtId="0" fontId="50" fillId="0" borderId="50" xfId="22" applyFont="1" applyBorder="1" applyAlignment="1" applyProtection="1">
      <alignment horizontal="center" vertical="center"/>
      <protection locked="0"/>
    </xf>
    <xf numFmtId="0" fontId="50" fillId="17" borderId="70" xfId="22" applyFont="1" applyFill="1" applyBorder="1" applyAlignment="1" applyProtection="1">
      <alignment horizontal="center" vertical="center"/>
      <protection locked="0"/>
    </xf>
    <xf numFmtId="0" fontId="50" fillId="0" borderId="71" xfId="22" applyFont="1" applyBorder="1" applyAlignment="1" applyProtection="1">
      <alignment horizontal="center" vertical="center"/>
      <protection locked="0"/>
    </xf>
    <xf numFmtId="0" fontId="50" fillId="0" borderId="43" xfId="22" applyFont="1" applyBorder="1" applyAlignment="1" applyProtection="1">
      <alignment horizontal="center" vertical="center"/>
      <protection locked="0"/>
    </xf>
    <xf numFmtId="0" fontId="50" fillId="0" borderId="58" xfId="22" applyFont="1" applyBorder="1" applyAlignment="1" applyProtection="1">
      <alignment horizontal="center" vertical="center"/>
      <protection locked="0"/>
    </xf>
    <xf numFmtId="0" fontId="50" fillId="17" borderId="40" xfId="22" applyFont="1" applyFill="1" applyBorder="1" applyAlignment="1" applyProtection="1">
      <alignment horizontal="center" vertical="center"/>
      <protection locked="0"/>
    </xf>
    <xf numFmtId="0" fontId="50" fillId="0" borderId="41" xfId="22" applyFont="1" applyBorder="1" applyAlignment="1" applyProtection="1">
      <alignment horizontal="center" vertical="center"/>
      <protection locked="0"/>
    </xf>
    <xf numFmtId="0" fontId="50" fillId="0" borderId="42" xfId="22" applyFont="1" applyBorder="1" applyAlignment="1" applyProtection="1">
      <alignment horizontal="center" vertical="center"/>
      <protection locked="0"/>
    </xf>
    <xf numFmtId="0" fontId="50" fillId="3" borderId="30" xfId="22" applyFont="1" applyFill="1" applyBorder="1" applyAlignment="1" applyProtection="1">
      <alignment horizontal="center" vertical="center"/>
      <protection locked="0"/>
    </xf>
    <xf numFmtId="0" fontId="50" fillId="3" borderId="31" xfId="22" applyFont="1" applyFill="1" applyBorder="1" applyAlignment="1" applyProtection="1">
      <alignment horizontal="center" vertical="center"/>
      <protection locked="0"/>
    </xf>
    <xf numFmtId="0" fontId="50" fillId="17" borderId="26" xfId="0" applyFont="1" applyFill="1" applyBorder="1" applyAlignment="1" applyProtection="1">
      <alignment horizontal="center" vertical="center"/>
      <protection locked="0"/>
    </xf>
    <xf numFmtId="0" fontId="50" fillId="17" borderId="70" xfId="0" applyFont="1" applyFill="1" applyBorder="1" applyAlignment="1" applyProtection="1">
      <alignment horizontal="center" vertical="center"/>
      <protection locked="0"/>
    </xf>
    <xf numFmtId="0" fontId="50" fillId="17" borderId="46" xfId="22" applyFont="1" applyFill="1" applyBorder="1" applyAlignment="1" applyProtection="1">
      <alignment horizontal="center" vertical="center"/>
      <protection locked="0"/>
    </xf>
    <xf numFmtId="0" fontId="50" fillId="17" borderId="40" xfId="0" applyFont="1" applyFill="1" applyBorder="1" applyAlignment="1" applyProtection="1">
      <alignment horizontal="center" vertical="center"/>
      <protection locked="0"/>
    </xf>
    <xf numFmtId="0" fontId="50" fillId="17" borderId="71" xfId="22" applyFont="1" applyFill="1" applyBorder="1" applyAlignment="1" applyProtection="1">
      <alignment horizontal="center" vertical="center"/>
      <protection locked="0"/>
    </xf>
    <xf numFmtId="9" fontId="27" fillId="0" borderId="0" xfId="23" applyFont="1" applyAlignment="1">
      <alignment horizontal="left" vertical="center"/>
    </xf>
    <xf numFmtId="9" fontId="60" fillId="0" borderId="0" xfId="22" applyNumberFormat="1" applyFont="1" applyAlignment="1">
      <alignment horizontal="right" vertical="center"/>
    </xf>
    <xf numFmtId="9" fontId="27" fillId="0" borderId="0" xfId="22" applyNumberFormat="1" applyFont="1" applyAlignment="1">
      <alignment horizontal="left" vertical="center"/>
    </xf>
    <xf numFmtId="0" fontId="9" fillId="0" borderId="0" xfId="22" applyFont="1" applyAlignment="1">
      <alignment vertical="center" wrapText="1"/>
    </xf>
    <xf numFmtId="0" fontId="7" fillId="0" borderId="0" xfId="22" applyFont="1" applyAlignment="1">
      <alignment vertical="center" wrapText="1"/>
    </xf>
    <xf numFmtId="2" fontId="26" fillId="0" borderId="0" xfId="22" applyNumberFormat="1" applyFont="1" applyAlignment="1">
      <alignment horizontal="center" vertical="center" wrapText="1"/>
    </xf>
    <xf numFmtId="9" fontId="12" fillId="0" borderId="0" xfId="22" applyNumberFormat="1" applyFont="1" applyAlignment="1">
      <alignment horizontal="right" vertical="center" wrapText="1"/>
    </xf>
    <xf numFmtId="2" fontId="12" fillId="0" borderId="0" xfId="22" applyNumberFormat="1" applyFont="1" applyAlignment="1">
      <alignment vertical="center" wrapText="1"/>
    </xf>
    <xf numFmtId="0" fontId="1" fillId="0" borderId="0" xfId="22" applyAlignment="1">
      <alignment wrapText="1"/>
    </xf>
    <xf numFmtId="167" fontId="9" fillId="0" borderId="0" xfId="22" applyNumberFormat="1" applyFont="1" applyBorder="1" applyAlignment="1">
      <alignment horizontal="center" vertical="center" wrapText="1"/>
    </xf>
    <xf numFmtId="0" fontId="13" fillId="0" borderId="0" xfId="22" applyFont="1" applyAlignment="1">
      <alignment textRotation="90"/>
    </xf>
    <xf numFmtId="0" fontId="38" fillId="0" borderId="0" xfId="0" applyFont="1" applyFill="1" applyBorder="1" applyAlignment="1">
      <alignment horizontal="right" vertical="center"/>
    </xf>
    <xf numFmtId="0" fontId="27" fillId="0" borderId="64" xfId="22" applyFont="1" applyFill="1" applyBorder="1" applyAlignment="1">
      <alignment vertical="center"/>
    </xf>
    <xf numFmtId="0" fontId="9" fillId="0" borderId="0" xfId="22" applyFont="1" applyFill="1" applyAlignment="1">
      <alignment horizontal="right" vertical="center" wrapText="1"/>
    </xf>
    <xf numFmtId="0" fontId="7" fillId="0" borderId="0" xfId="22" applyFont="1" applyFill="1" applyAlignment="1">
      <alignment horizontal="right" vertical="center" wrapText="1"/>
    </xf>
    <xf numFmtId="0" fontId="7" fillId="0" borderId="0" xfId="22" applyFont="1" applyFill="1" applyAlignment="1">
      <alignment vertical="center" wrapText="1"/>
    </xf>
    <xf numFmtId="0" fontId="27" fillId="0" borderId="0" xfId="22" applyFont="1" applyFill="1" applyBorder="1" applyAlignment="1">
      <alignment vertical="center" wrapText="1"/>
    </xf>
    <xf numFmtId="0" fontId="7" fillId="0" borderId="0" xfId="22" applyFont="1" applyFill="1" applyBorder="1" applyAlignment="1">
      <alignment vertical="center" wrapText="1"/>
    </xf>
    <xf numFmtId="9" fontId="7" fillId="0" borderId="0" xfId="22" applyNumberFormat="1" applyFont="1" applyFill="1" applyAlignment="1">
      <alignment horizontal="right" vertical="center" wrapText="1"/>
    </xf>
    <xf numFmtId="9" fontId="38" fillId="0" borderId="0" xfId="0" applyNumberFormat="1" applyFont="1" applyFill="1" applyAlignment="1">
      <alignment horizontal="right" vertical="center" wrapText="1"/>
    </xf>
    <xf numFmtId="0" fontId="1" fillId="0" borderId="0" xfId="22" applyFont="1" applyFill="1" applyAlignment="1">
      <alignment horizontal="right" wrapText="1"/>
    </xf>
    <xf numFmtId="172" fontId="27" fillId="0" borderId="0" xfId="292" applyNumberFormat="1" applyFont="1" applyFill="1" applyBorder="1" applyAlignment="1">
      <alignment horizontal="center" vertical="center"/>
    </xf>
    <xf numFmtId="0" fontId="50" fillId="0" borderId="72" xfId="22" applyFont="1" applyBorder="1" applyAlignment="1" applyProtection="1">
      <alignment horizontal="center" vertical="center"/>
      <protection locked="0"/>
    </xf>
    <xf numFmtId="0" fontId="50" fillId="0" borderId="75" xfId="22" applyFont="1" applyBorder="1" applyAlignment="1" applyProtection="1">
      <alignment horizontal="center" vertical="center"/>
      <protection locked="0"/>
    </xf>
    <xf numFmtId="0" fontId="50" fillId="17" borderId="32" xfId="22" applyFont="1" applyFill="1" applyBorder="1" applyAlignment="1" applyProtection="1">
      <alignment horizontal="center" vertical="center"/>
      <protection locked="0"/>
    </xf>
    <xf numFmtId="0" fontId="50" fillId="3" borderId="59" xfId="22" applyFont="1" applyFill="1" applyBorder="1" applyAlignment="1" applyProtection="1">
      <alignment horizontal="center" vertical="center"/>
      <protection locked="0"/>
    </xf>
    <xf numFmtId="0" fontId="50" fillId="3" borderId="60" xfId="22" applyFont="1" applyFill="1" applyBorder="1" applyAlignment="1" applyProtection="1">
      <alignment horizontal="center" vertical="center"/>
      <protection locked="0"/>
    </xf>
    <xf numFmtId="0" fontId="50" fillId="3" borderId="42" xfId="22" applyFont="1" applyFill="1" applyBorder="1" applyAlignment="1" applyProtection="1">
      <alignment horizontal="center" vertical="center"/>
      <protection locked="0"/>
    </xf>
    <xf numFmtId="0" fontId="50" fillId="3" borderId="43" xfId="22" applyFont="1" applyFill="1" applyBorder="1" applyAlignment="1" applyProtection="1">
      <alignment horizontal="center" vertical="center"/>
      <protection locked="0"/>
    </xf>
    <xf numFmtId="0" fontId="50" fillId="17" borderId="54" xfId="22" applyFont="1" applyFill="1" applyBorder="1" applyAlignment="1" applyProtection="1">
      <alignment horizontal="center" vertical="center"/>
      <protection locked="0"/>
    </xf>
    <xf numFmtId="0" fontId="50" fillId="17" borderId="102" xfId="22" applyFont="1" applyFill="1" applyBorder="1" applyAlignment="1" applyProtection="1">
      <alignment horizontal="center" vertical="center"/>
      <protection locked="0"/>
    </xf>
    <xf numFmtId="0" fontId="50" fillId="0" borderId="103" xfId="22" applyFont="1" applyBorder="1" applyAlignment="1" applyProtection="1">
      <alignment horizontal="center" vertical="center"/>
      <protection locked="0"/>
    </xf>
    <xf numFmtId="0" fontId="50" fillId="0" borderId="104" xfId="22" applyFont="1" applyBorder="1" applyAlignment="1" applyProtection="1">
      <alignment horizontal="center" vertical="center"/>
      <protection locked="0"/>
    </xf>
    <xf numFmtId="0" fontId="50" fillId="0" borderId="105" xfId="22" applyFont="1" applyBorder="1" applyAlignment="1" applyProtection="1">
      <alignment horizontal="center" vertical="center"/>
      <protection locked="0"/>
    </xf>
    <xf numFmtId="172" fontId="35" fillId="0" borderId="0" xfId="292" applyNumberFormat="1" applyFont="1" applyAlignment="1">
      <alignment horizontal="center" vertical="center"/>
    </xf>
    <xf numFmtId="9" fontId="63" fillId="0" borderId="0" xfId="25" applyFont="1" applyBorder="1" applyAlignment="1">
      <alignment vertical="center"/>
    </xf>
    <xf numFmtId="172" fontId="27" fillId="0" borderId="0" xfId="292" applyNumberFormat="1" applyFont="1" applyAlignment="1">
      <alignment horizontal="center" vertical="center"/>
    </xf>
    <xf numFmtId="9" fontId="13" fillId="0" borderId="0" xfId="25" applyFont="1" applyBorder="1" applyAlignment="1">
      <alignment vertical="center"/>
    </xf>
    <xf numFmtId="9" fontId="13" fillId="0" borderId="0" xfId="25" applyFont="1" applyBorder="1" applyAlignment="1">
      <alignment horizontal="center" vertical="center"/>
    </xf>
    <xf numFmtId="9" fontId="64" fillId="0" borderId="0" xfId="25" applyFont="1" applyBorder="1" applyAlignment="1">
      <alignment horizontal="center" vertical="center"/>
    </xf>
    <xf numFmtId="172" fontId="65" fillId="0" borderId="0" xfId="292" applyNumberFormat="1" applyFont="1" applyAlignment="1">
      <alignment horizontal="center" vertical="center"/>
    </xf>
    <xf numFmtId="172" fontId="66" fillId="0" borderId="0" xfId="292" applyNumberFormat="1" applyFont="1" applyAlignment="1">
      <alignment horizontal="center"/>
    </xf>
    <xf numFmtId="9" fontId="61" fillId="0" borderId="0" xfId="25" applyFont="1" applyBorder="1"/>
    <xf numFmtId="172" fontId="27" fillId="0" borderId="0" xfId="292" applyNumberFormat="1" applyFont="1" applyFill="1" applyAlignment="1">
      <alignment horizontal="center" vertical="center"/>
    </xf>
    <xf numFmtId="9" fontId="67" fillId="0" borderId="0" xfId="25" applyFont="1" applyFill="1" applyBorder="1" applyAlignment="1">
      <alignment horizontal="center" vertical="center"/>
    </xf>
    <xf numFmtId="9" fontId="13" fillId="0" borderId="0" xfId="25" applyFont="1" applyFill="1" applyBorder="1" applyAlignment="1">
      <alignment horizontal="center" vertical="center"/>
    </xf>
    <xf numFmtId="172" fontId="27" fillId="0" borderId="0" xfId="292" applyNumberFormat="1" applyFont="1" applyBorder="1" applyAlignment="1">
      <alignment horizontal="center" vertical="center"/>
    </xf>
    <xf numFmtId="9" fontId="63" fillId="0" borderId="0" xfId="25" applyFont="1" applyBorder="1" applyAlignment="1">
      <alignment horizontal="center" vertical="center"/>
    </xf>
    <xf numFmtId="0" fontId="48" fillId="12" borderId="4" xfId="0" applyFont="1" applyFill="1" applyBorder="1" applyAlignment="1">
      <alignment vertical="center"/>
    </xf>
    <xf numFmtId="0" fontId="48" fillId="12" borderId="5" xfId="0" applyFont="1" applyFill="1" applyBorder="1" applyAlignment="1">
      <alignment vertical="center"/>
    </xf>
    <xf numFmtId="0" fontId="38" fillId="0" borderId="64" xfId="0" applyFont="1" applyFill="1" applyBorder="1" applyAlignment="1">
      <alignment vertical="center"/>
    </xf>
    <xf numFmtId="0" fontId="38" fillId="0" borderId="64" xfId="0" applyFont="1" applyFill="1" applyBorder="1" applyAlignment="1">
      <alignment horizontal="right" vertical="center"/>
    </xf>
    <xf numFmtId="0" fontId="41" fillId="0" borderId="64" xfId="0" applyFont="1" applyFill="1" applyBorder="1" applyAlignment="1">
      <alignment horizontal="center" vertical="center"/>
    </xf>
    <xf numFmtId="0" fontId="46" fillId="0" borderId="0" xfId="0" applyFont="1" applyFill="1" applyBorder="1" applyAlignment="1">
      <alignment vertical="center"/>
    </xf>
    <xf numFmtId="172" fontId="63" fillId="0" borderId="0" xfId="292" applyNumberFormat="1" applyFont="1" applyFill="1" applyAlignment="1">
      <alignment horizontal="left" vertical="center"/>
    </xf>
    <xf numFmtId="172" fontId="13" fillId="0" borderId="0" xfId="292" applyNumberFormat="1" applyFont="1" applyFill="1" applyAlignment="1">
      <alignment horizontal="left" vertical="center"/>
    </xf>
    <xf numFmtId="9" fontId="69" fillId="0" borderId="0" xfId="25" applyFont="1" applyBorder="1" applyAlignment="1">
      <alignment horizontal="center" vertical="center"/>
    </xf>
    <xf numFmtId="9" fontId="62" fillId="0" borderId="0" xfId="25" applyFont="1" applyBorder="1" applyAlignment="1">
      <alignment horizontal="center" vertical="center"/>
    </xf>
    <xf numFmtId="172" fontId="13" fillId="0" borderId="0" xfId="292" applyNumberFormat="1" applyFont="1" applyFill="1" applyAlignment="1">
      <alignment vertical="center"/>
    </xf>
    <xf numFmtId="172" fontId="70" fillId="0" borderId="0" xfId="292" applyNumberFormat="1" applyFont="1" applyFill="1" applyAlignment="1">
      <alignment horizontal="left" vertical="center"/>
    </xf>
    <xf numFmtId="9" fontId="60" fillId="0" borderId="0" xfId="25" applyFont="1" applyBorder="1" applyAlignment="1">
      <alignment vertical="center"/>
    </xf>
    <xf numFmtId="9" fontId="60" fillId="0" borderId="0" xfId="25" applyFont="1" applyFill="1" applyBorder="1" applyAlignment="1">
      <alignment vertical="center"/>
    </xf>
    <xf numFmtId="172" fontId="13" fillId="0" borderId="0" xfId="292" applyNumberFormat="1" applyFont="1" applyFill="1" applyBorder="1" applyAlignment="1">
      <alignment horizontal="left" vertical="center"/>
    </xf>
    <xf numFmtId="9" fontId="71" fillId="0" borderId="0" xfId="25" applyFont="1" applyFill="1" applyBorder="1" applyAlignment="1">
      <alignment horizontal="center" vertical="center"/>
    </xf>
    <xf numFmtId="172" fontId="27" fillId="0" borderId="0" xfId="292" applyNumberFormat="1" applyFont="1" applyFill="1" applyBorder="1" applyAlignment="1">
      <alignment vertical="center"/>
    </xf>
    <xf numFmtId="9" fontId="27" fillId="0" borderId="0" xfId="25" applyFont="1" applyFill="1" applyBorder="1" applyAlignment="1">
      <alignment horizontal="center" vertical="center"/>
    </xf>
    <xf numFmtId="172" fontId="13" fillId="0" borderId="0" xfId="292" applyNumberFormat="1" applyFont="1" applyFill="1" applyBorder="1" applyAlignment="1">
      <alignment vertical="center"/>
    </xf>
    <xf numFmtId="0" fontId="14" fillId="17" borderId="26" xfId="22" applyFont="1" applyFill="1" applyBorder="1" applyAlignment="1" applyProtection="1">
      <alignment horizontal="center" vertical="center"/>
      <protection locked="0"/>
    </xf>
    <xf numFmtId="0" fontId="14" fillId="0" borderId="65" xfId="22" applyFont="1" applyBorder="1" applyAlignment="1" applyProtection="1">
      <alignment horizontal="center" vertical="center"/>
      <protection locked="0"/>
    </xf>
    <xf numFmtId="0" fontId="14" fillId="0" borderId="30" xfId="22" applyFont="1" applyBorder="1" applyAlignment="1" applyProtection="1">
      <alignment horizontal="center" vertical="center"/>
      <protection locked="0"/>
    </xf>
    <xf numFmtId="0" fontId="14" fillId="0" borderId="31" xfId="22" applyFont="1" applyBorder="1" applyAlignment="1" applyProtection="1">
      <alignment horizontal="center" vertical="center"/>
      <protection locked="0"/>
    </xf>
    <xf numFmtId="0" fontId="14" fillId="17" borderId="57" xfId="22" applyFont="1" applyFill="1" applyBorder="1" applyAlignment="1" applyProtection="1">
      <alignment horizontal="center" vertical="center"/>
      <protection locked="0"/>
    </xf>
    <xf numFmtId="0" fontId="14" fillId="0" borderId="66" xfId="22" applyFont="1" applyBorder="1" applyAlignment="1" applyProtection="1">
      <alignment horizontal="center" vertical="center"/>
      <protection locked="0"/>
    </xf>
    <xf numFmtId="0" fontId="14" fillId="0" borderId="59" xfId="22" applyFont="1" applyBorder="1" applyAlignment="1" applyProtection="1">
      <alignment horizontal="center" vertical="center"/>
      <protection locked="0"/>
    </xf>
    <xf numFmtId="0" fontId="14" fillId="0" borderId="60" xfId="22" applyFont="1" applyBorder="1" applyAlignment="1" applyProtection="1">
      <alignment horizontal="center" vertical="center"/>
      <protection locked="0"/>
    </xf>
    <xf numFmtId="0" fontId="14" fillId="17" borderId="49" xfId="22" applyFont="1" applyFill="1" applyBorder="1" applyAlignment="1" applyProtection="1">
      <alignment horizontal="center" vertical="center"/>
      <protection locked="0"/>
    </xf>
    <xf numFmtId="0" fontId="14" fillId="0" borderId="75" xfId="22" applyFont="1" applyBorder="1" applyAlignment="1" applyProtection="1">
      <alignment horizontal="center" vertical="center"/>
      <protection locked="0"/>
    </xf>
    <xf numFmtId="0" fontId="14" fillId="0" borderId="47" xfId="22" applyFont="1" applyBorder="1" applyAlignment="1" applyProtection="1">
      <alignment horizontal="center" vertical="center"/>
      <protection locked="0"/>
    </xf>
    <xf numFmtId="0" fontId="14" fillId="0" borderId="50" xfId="22" applyFont="1" applyBorder="1" applyAlignment="1" applyProtection="1">
      <alignment horizontal="center" vertical="center"/>
      <protection locked="0"/>
    </xf>
    <xf numFmtId="0" fontId="14" fillId="0" borderId="29" xfId="22" applyFont="1" applyBorder="1" applyAlignment="1" applyProtection="1">
      <alignment horizontal="center" vertical="center"/>
      <protection locked="0"/>
    </xf>
    <xf numFmtId="0" fontId="14" fillId="0" borderId="46" xfId="22" applyFont="1" applyBorder="1" applyAlignment="1" applyProtection="1">
      <alignment horizontal="center" vertical="center"/>
      <protection locked="0"/>
    </xf>
    <xf numFmtId="0" fontId="52" fillId="0" borderId="71" xfId="22" applyFont="1" applyFill="1" applyBorder="1" applyAlignment="1" applyProtection="1">
      <alignment horizontal="center" vertical="center"/>
      <protection locked="0"/>
    </xf>
    <xf numFmtId="0" fontId="52" fillId="0" borderId="62" xfId="22" applyFont="1" applyFill="1" applyBorder="1" applyAlignment="1" applyProtection="1">
      <alignment horizontal="center" vertical="center"/>
      <protection locked="0"/>
    </xf>
    <xf numFmtId="0" fontId="52" fillId="0" borderId="81" xfId="22" applyFont="1" applyFill="1" applyBorder="1" applyAlignment="1" applyProtection="1">
      <alignment horizontal="center" vertical="center"/>
      <protection locked="0"/>
    </xf>
    <xf numFmtId="0" fontId="52" fillId="0" borderId="41" xfId="22" applyFont="1" applyFill="1" applyBorder="1" applyAlignment="1" applyProtection="1">
      <alignment horizontal="center" vertical="center"/>
      <protection locked="0"/>
    </xf>
    <xf numFmtId="0" fontId="52" fillId="0" borderId="42" xfId="22" applyFont="1" applyFill="1" applyBorder="1" applyAlignment="1" applyProtection="1">
      <alignment horizontal="center" vertical="center"/>
      <protection locked="0"/>
    </xf>
    <xf numFmtId="0" fontId="52" fillId="0" borderId="43" xfId="22" applyFont="1" applyFill="1" applyBorder="1" applyAlignment="1" applyProtection="1">
      <alignment horizontal="center" vertical="center"/>
      <protection locked="0"/>
    </xf>
    <xf numFmtId="0" fontId="50" fillId="0" borderId="41" xfId="22" applyFont="1" applyFill="1" applyBorder="1" applyAlignment="1" applyProtection="1">
      <alignment horizontal="center" vertical="center"/>
      <protection locked="0"/>
    </xf>
    <xf numFmtId="0" fontId="50" fillId="0" borderId="42" xfId="22" applyFont="1" applyFill="1" applyBorder="1" applyAlignment="1" applyProtection="1">
      <alignment horizontal="center" vertical="center"/>
      <protection locked="0"/>
    </xf>
    <xf numFmtId="0" fontId="50" fillId="0" borderId="43" xfId="22" applyFont="1" applyFill="1" applyBorder="1" applyAlignment="1" applyProtection="1">
      <alignment horizontal="center" vertical="center"/>
      <protection locked="0"/>
    </xf>
    <xf numFmtId="0" fontId="50" fillId="0" borderId="46" xfId="22" applyFont="1" applyFill="1" applyBorder="1" applyAlignment="1" applyProtection="1">
      <alignment horizontal="center" vertical="center"/>
      <protection locked="0"/>
    </xf>
    <xf numFmtId="0" fontId="50" fillId="0" borderId="47" xfId="22" applyFont="1" applyFill="1" applyBorder="1" applyAlignment="1" applyProtection="1">
      <alignment horizontal="center" vertical="center"/>
      <protection locked="0"/>
    </xf>
    <xf numFmtId="0" fontId="50" fillId="0" borderId="50" xfId="22" applyFont="1" applyFill="1" applyBorder="1" applyAlignment="1" applyProtection="1">
      <alignment horizontal="center" vertical="center"/>
      <protection locked="0"/>
    </xf>
    <xf numFmtId="0" fontId="52" fillId="0" borderId="92" xfId="0" applyFont="1" applyBorder="1" applyAlignment="1" applyProtection="1">
      <alignment horizontal="center" vertical="center"/>
      <protection locked="0"/>
    </xf>
    <xf numFmtId="0" fontId="52" fillId="0" borderId="93" xfId="0" applyFont="1" applyBorder="1" applyAlignment="1" applyProtection="1">
      <alignment horizontal="center" vertical="center"/>
      <protection locked="0"/>
    </xf>
    <xf numFmtId="0" fontId="50" fillId="0" borderId="92" xfId="0" applyFont="1" applyBorder="1" applyAlignment="1" applyProtection="1">
      <alignment horizontal="center" vertical="center"/>
      <protection locked="0"/>
    </xf>
    <xf numFmtId="0" fontId="50" fillId="0" borderId="93" xfId="0" applyFont="1" applyBorder="1" applyAlignment="1" applyProtection="1">
      <alignment horizontal="center" vertical="center"/>
      <protection locked="0"/>
    </xf>
    <xf numFmtId="0" fontId="50" fillId="0" borderId="95" xfId="0" applyFont="1" applyBorder="1" applyAlignment="1" applyProtection="1">
      <alignment horizontal="center" vertical="center"/>
      <protection locked="0"/>
    </xf>
    <xf numFmtId="0" fontId="50" fillId="0" borderId="96" xfId="0" applyFont="1" applyBorder="1" applyAlignment="1" applyProtection="1">
      <alignment horizontal="center" vertical="center"/>
      <protection locked="0"/>
    </xf>
    <xf numFmtId="0" fontId="52" fillId="0" borderId="95" xfId="0" applyFont="1" applyBorder="1" applyAlignment="1" applyProtection="1">
      <alignment horizontal="center" vertical="center"/>
      <protection locked="0"/>
    </xf>
    <xf numFmtId="0" fontId="52" fillId="0" borderId="96" xfId="0" applyFont="1" applyBorder="1" applyAlignment="1" applyProtection="1">
      <alignment horizontal="center" vertical="center"/>
      <protection locked="0"/>
    </xf>
    <xf numFmtId="0" fontId="12" fillId="0" borderId="0" xfId="22" applyFont="1" applyAlignment="1" applyProtection="1">
      <alignment vertical="center"/>
    </xf>
    <xf numFmtId="0" fontId="7" fillId="0" borderId="0" xfId="22" applyFont="1" applyAlignment="1" applyProtection="1">
      <alignment vertical="center"/>
    </xf>
    <xf numFmtId="0" fontId="7" fillId="0" borderId="0" xfId="22" applyFont="1" applyBorder="1" applyAlignment="1" applyProtection="1">
      <alignment vertical="center"/>
    </xf>
    <xf numFmtId="0" fontId="49" fillId="0" borderId="0" xfId="22" applyFont="1" applyAlignment="1" applyProtection="1">
      <alignment vertical="center"/>
    </xf>
    <xf numFmtId="0" fontId="10" fillId="0" borderId="0" xfId="22" applyFont="1" applyBorder="1" applyAlignment="1" applyProtection="1">
      <alignment vertical="center"/>
    </xf>
    <xf numFmtId="0" fontId="20" fillId="0" borderId="8" xfId="22" applyFont="1" applyBorder="1" applyAlignment="1" applyProtection="1">
      <alignment horizontal="center" vertical="center"/>
    </xf>
    <xf numFmtId="0" fontId="1" fillId="0" borderId="0" xfId="22" applyFont="1"/>
    <xf numFmtId="167" fontId="62" fillId="0" borderId="0" xfId="22" applyNumberFormat="1" applyFont="1" applyBorder="1" applyAlignment="1">
      <alignment horizontal="center" vertical="center"/>
    </xf>
    <xf numFmtId="0" fontId="10" fillId="2" borderId="18" xfId="22" applyFont="1" applyFill="1" applyBorder="1" applyAlignment="1">
      <alignment horizontal="left" vertical="center" wrapText="1"/>
    </xf>
    <xf numFmtId="0" fontId="10" fillId="2" borderId="19" xfId="22" applyFont="1" applyFill="1" applyBorder="1" applyAlignment="1">
      <alignment horizontal="left" vertical="center" wrapText="1"/>
    </xf>
    <xf numFmtId="0" fontId="10" fillId="2" borderId="25" xfId="22" applyFont="1" applyFill="1" applyBorder="1" applyAlignment="1">
      <alignment horizontal="left" vertical="center" wrapText="1"/>
    </xf>
    <xf numFmtId="0" fontId="18" fillId="5" borderId="10" xfId="22" applyFont="1" applyFill="1" applyBorder="1" applyAlignment="1">
      <alignment vertical="center" wrapText="1"/>
    </xf>
    <xf numFmtId="0" fontId="18" fillId="5" borderId="11" xfId="22" applyFont="1" applyFill="1" applyBorder="1" applyAlignment="1">
      <alignment vertical="center" wrapText="1"/>
    </xf>
    <xf numFmtId="0" fontId="12" fillId="0" borderId="37" xfId="22" applyFont="1" applyBorder="1" applyAlignment="1">
      <alignment vertical="center" wrapText="1"/>
    </xf>
    <xf numFmtId="0" fontId="12" fillId="0" borderId="38" xfId="22" applyFont="1" applyBorder="1" applyAlignment="1">
      <alignment vertical="center" wrapText="1"/>
    </xf>
    <xf numFmtId="0" fontId="12" fillId="0" borderId="39" xfId="22" applyFont="1" applyBorder="1" applyAlignment="1">
      <alignment vertical="center" wrapText="1"/>
    </xf>
    <xf numFmtId="0" fontId="18" fillId="3" borderId="10" xfId="22" applyFont="1" applyFill="1" applyBorder="1" applyAlignment="1">
      <alignment vertical="center" wrapText="1"/>
    </xf>
    <xf numFmtId="0" fontId="18" fillId="3" borderId="11" xfId="22" applyFont="1" applyFill="1" applyBorder="1" applyAlignment="1">
      <alignment vertical="center" wrapText="1"/>
    </xf>
    <xf numFmtId="0" fontId="12" fillId="0" borderId="32" xfId="22" applyFont="1" applyBorder="1" applyAlignment="1">
      <alignment horizontal="left" vertical="center" wrapText="1"/>
    </xf>
    <xf numFmtId="0" fontId="12" fillId="0" borderId="33" xfId="22" applyFont="1" applyBorder="1" applyAlignment="1">
      <alignment horizontal="left" vertical="center"/>
    </xf>
    <xf numFmtId="0" fontId="12" fillId="0" borderId="34" xfId="22" applyFont="1" applyBorder="1" applyAlignment="1">
      <alignment horizontal="left" vertical="center"/>
    </xf>
    <xf numFmtId="0" fontId="12" fillId="0" borderId="54" xfId="22" applyFont="1" applyBorder="1" applyAlignment="1">
      <alignment horizontal="left" vertical="center"/>
    </xf>
    <xf numFmtId="0" fontId="12" fillId="0" borderId="55" xfId="22" applyFont="1" applyBorder="1" applyAlignment="1">
      <alignment horizontal="left" vertical="center"/>
    </xf>
    <xf numFmtId="0" fontId="12" fillId="0" borderId="56" xfId="22" applyFont="1" applyBorder="1" applyAlignment="1">
      <alignment horizontal="left" vertical="center"/>
    </xf>
    <xf numFmtId="0" fontId="12" fillId="0" borderId="1" xfId="22" applyFont="1" applyBorder="1" applyAlignment="1">
      <alignment vertical="center" wrapText="1"/>
    </xf>
    <xf numFmtId="0" fontId="7" fillId="0" borderId="2" xfId="22" applyFont="1" applyBorder="1" applyAlignment="1">
      <alignment vertical="center"/>
    </xf>
    <xf numFmtId="0" fontId="7" fillId="0" borderId="3" xfId="22" applyFont="1" applyBorder="1" applyAlignment="1">
      <alignment vertical="center"/>
    </xf>
    <xf numFmtId="0" fontId="34" fillId="0" borderId="0" xfId="0" applyFont="1" applyAlignment="1">
      <alignment horizontal="center" textRotation="90" wrapText="1"/>
    </xf>
    <xf numFmtId="0" fontId="34" fillId="0" borderId="0" xfId="0" applyFont="1" applyAlignment="1">
      <alignment horizontal="center" textRotation="90"/>
    </xf>
    <xf numFmtId="0" fontId="31" fillId="0" borderId="0" xfId="22" applyFont="1" applyAlignment="1">
      <alignment horizontal="center" vertical="center"/>
    </xf>
    <xf numFmtId="0" fontId="35" fillId="10" borderId="0" xfId="22" applyFont="1" applyFill="1" applyBorder="1" applyAlignment="1">
      <alignment horizontal="center" vertical="center"/>
    </xf>
    <xf numFmtId="0" fontId="8" fillId="0" borderId="0" xfId="22" applyFont="1" applyAlignment="1">
      <alignment horizontal="center" vertical="center"/>
    </xf>
    <xf numFmtId="0" fontId="10" fillId="0" borderId="0" xfId="22" applyFont="1" applyBorder="1" applyAlignment="1">
      <alignment horizontal="left" vertical="center"/>
    </xf>
    <xf numFmtId="0" fontId="10" fillId="0" borderId="7" xfId="22" applyFont="1" applyBorder="1" applyAlignment="1">
      <alignment horizontal="left" vertical="center"/>
    </xf>
    <xf numFmtId="0" fontId="20" fillId="0" borderId="4" xfId="22" applyFont="1" applyBorder="1" applyAlignment="1" applyProtection="1">
      <alignment horizontal="center" vertical="center"/>
      <protection locked="0"/>
    </xf>
    <xf numFmtId="0" fontId="20" fillId="0" borderId="5" xfId="22" applyFont="1" applyBorder="1" applyAlignment="1" applyProtection="1">
      <alignment horizontal="center" vertical="center"/>
      <protection locked="0"/>
    </xf>
    <xf numFmtId="0" fontId="20" fillId="0" borderId="6" xfId="22" applyFont="1" applyBorder="1" applyAlignment="1" applyProtection="1">
      <alignment horizontal="center" vertical="center"/>
      <protection locked="0"/>
    </xf>
    <xf numFmtId="0" fontId="31" fillId="0" borderId="0" xfId="22" applyFont="1" applyAlignment="1" applyProtection="1">
      <alignment horizontal="right" vertical="center"/>
      <protection locked="0"/>
    </xf>
    <xf numFmtId="0" fontId="28" fillId="0" borderId="64" xfId="22" applyFont="1" applyBorder="1" applyAlignment="1">
      <alignment horizontal="center" vertical="center"/>
    </xf>
    <xf numFmtId="0" fontId="28" fillId="0" borderId="0" xfId="22" applyFont="1" applyBorder="1" applyAlignment="1">
      <alignment horizontal="center" vertical="center"/>
    </xf>
    <xf numFmtId="0" fontId="10" fillId="0" borderId="0" xfId="22" applyFont="1" applyBorder="1" applyAlignment="1">
      <alignment horizontal="right" vertical="center"/>
    </xf>
    <xf numFmtId="0" fontId="10" fillId="0" borderId="7" xfId="22" applyFont="1" applyBorder="1" applyAlignment="1">
      <alignment horizontal="right" vertical="center"/>
    </xf>
    <xf numFmtId="15" fontId="20" fillId="0" borderId="4" xfId="22" applyNumberFormat="1" applyFont="1" applyBorder="1" applyAlignment="1" applyProtection="1">
      <alignment horizontal="left" vertical="center"/>
      <protection locked="0"/>
    </xf>
    <xf numFmtId="0" fontId="20" fillId="0" borderId="5" xfId="22" applyFont="1" applyBorder="1" applyAlignment="1" applyProtection="1">
      <alignment horizontal="left" vertical="center"/>
      <protection locked="0"/>
    </xf>
    <xf numFmtId="0" fontId="20" fillId="0" borderId="6" xfId="22" applyFont="1" applyBorder="1" applyAlignment="1" applyProtection="1">
      <alignment horizontal="left" vertical="center"/>
      <protection locked="0"/>
    </xf>
    <xf numFmtId="0" fontId="20" fillId="0" borderId="4" xfId="22" applyFont="1" applyBorder="1" applyAlignment="1" applyProtection="1">
      <alignment horizontal="left" vertical="center"/>
      <protection locked="0"/>
    </xf>
    <xf numFmtId="0" fontId="9" fillId="0" borderId="0" xfId="22" applyFont="1" applyBorder="1" applyAlignment="1">
      <alignment horizontal="left" vertical="center"/>
    </xf>
    <xf numFmtId="0" fontId="0" fillId="0" borderId="0" xfId="22" applyFont="1" applyAlignment="1">
      <alignment horizontal="left" vertical="center"/>
    </xf>
    <xf numFmtId="0" fontId="7" fillId="0" borderId="0" xfId="22" applyFont="1" applyAlignment="1">
      <alignment horizontal="left" vertical="center"/>
    </xf>
    <xf numFmtId="0" fontId="10" fillId="0" borderId="2" xfId="22" applyFont="1" applyBorder="1" applyAlignment="1">
      <alignment horizontal="left" vertical="center"/>
    </xf>
    <xf numFmtId="0" fontId="15" fillId="0" borderId="8" xfId="22" applyFont="1" applyBorder="1" applyAlignment="1" applyProtection="1">
      <alignment horizontal="center" vertical="center"/>
      <protection locked="0"/>
    </xf>
    <xf numFmtId="0" fontId="12" fillId="0" borderId="38" xfId="22" applyFont="1" applyBorder="1" applyAlignment="1">
      <alignment vertical="center"/>
    </xf>
    <xf numFmtId="0" fontId="12" fillId="0" borderId="39" xfId="22" applyFont="1" applyBorder="1" applyAlignment="1">
      <alignment vertical="center"/>
    </xf>
    <xf numFmtId="0" fontId="12" fillId="0" borderId="67" xfId="22" applyFont="1" applyBorder="1" applyAlignment="1">
      <alignment vertical="center"/>
    </xf>
    <xf numFmtId="0" fontId="12" fillId="0" borderId="68" xfId="22" applyFont="1" applyBorder="1" applyAlignment="1">
      <alignment vertical="center"/>
    </xf>
    <xf numFmtId="0" fontId="12" fillId="0" borderId="69" xfId="22" applyFont="1" applyBorder="1" applyAlignment="1">
      <alignment vertical="center"/>
    </xf>
    <xf numFmtId="0" fontId="12" fillId="0" borderId="51" xfId="22" applyFont="1" applyBorder="1" applyAlignment="1">
      <alignment vertical="center" wrapText="1"/>
    </xf>
    <xf numFmtId="0" fontId="12" fillId="0" borderId="52" xfId="22" applyFont="1" applyBorder="1" applyAlignment="1">
      <alignment vertical="center"/>
    </xf>
    <xf numFmtId="0" fontId="12" fillId="0" borderId="53" xfId="22" applyFont="1" applyBorder="1" applyAlignment="1">
      <alignment vertical="center"/>
    </xf>
    <xf numFmtId="0" fontId="12" fillId="0" borderId="32" xfId="22" applyFont="1" applyBorder="1" applyAlignment="1">
      <alignment vertical="center" wrapText="1"/>
    </xf>
    <xf numFmtId="0" fontId="12" fillId="0" borderId="33" xfId="22" applyFont="1" applyBorder="1" applyAlignment="1">
      <alignment vertical="center"/>
    </xf>
    <xf numFmtId="0" fontId="12" fillId="0" borderId="34" xfId="22" applyFont="1" applyBorder="1" applyAlignment="1">
      <alignment vertical="center"/>
    </xf>
    <xf numFmtId="0" fontId="37" fillId="3" borderId="10" xfId="22" applyFont="1" applyFill="1" applyBorder="1" applyAlignment="1">
      <alignment vertical="center" wrapText="1"/>
    </xf>
    <xf numFmtId="0" fontId="37" fillId="3" borderId="11" xfId="22" applyFont="1" applyFill="1" applyBorder="1" applyAlignment="1">
      <alignment vertical="center" wrapText="1"/>
    </xf>
    <xf numFmtId="0" fontId="37" fillId="3" borderId="12" xfId="22" applyFont="1" applyFill="1" applyBorder="1" applyAlignment="1">
      <alignment vertical="center" wrapText="1"/>
    </xf>
    <xf numFmtId="0" fontId="12" fillId="0" borderId="54" xfId="22" applyFont="1" applyBorder="1" applyAlignment="1">
      <alignment vertical="center" wrapText="1"/>
    </xf>
    <xf numFmtId="0" fontId="12" fillId="0" borderId="55" xfId="22" applyFont="1" applyBorder="1" applyAlignment="1">
      <alignment vertical="center" wrapText="1"/>
    </xf>
    <xf numFmtId="0" fontId="12" fillId="0" borderId="56" xfId="22" applyFont="1" applyBorder="1" applyAlignment="1">
      <alignment vertical="center" wrapText="1"/>
    </xf>
    <xf numFmtId="0" fontId="23" fillId="3" borderId="10" xfId="22" applyFont="1" applyFill="1" applyBorder="1" applyAlignment="1">
      <alignment vertical="center" wrapText="1"/>
    </xf>
    <xf numFmtId="0" fontId="23" fillId="3" borderId="11" xfId="22" applyFont="1" applyFill="1" applyBorder="1" applyAlignment="1">
      <alignment vertical="center" wrapText="1"/>
    </xf>
    <xf numFmtId="0" fontId="23" fillId="3" borderId="12" xfId="22" applyFont="1" applyFill="1" applyBorder="1" applyAlignment="1">
      <alignment vertical="center" wrapText="1"/>
    </xf>
    <xf numFmtId="0" fontId="12" fillId="0" borderId="33" xfId="22" applyFont="1" applyBorder="1" applyAlignment="1">
      <alignment vertical="center" wrapText="1"/>
    </xf>
    <xf numFmtId="0" fontId="12" fillId="0" borderId="34" xfId="22" applyFont="1" applyBorder="1" applyAlignment="1">
      <alignment vertical="center" wrapText="1"/>
    </xf>
    <xf numFmtId="0" fontId="12" fillId="0" borderId="55" xfId="22" applyFont="1" applyBorder="1" applyAlignment="1">
      <alignment vertical="center"/>
    </xf>
    <xf numFmtId="0" fontId="12" fillId="0" borderId="56" xfId="22" applyFont="1" applyBorder="1" applyAlignment="1">
      <alignment vertical="center"/>
    </xf>
    <xf numFmtId="0" fontId="15" fillId="0" borderId="8" xfId="22" applyFont="1" applyBorder="1" applyAlignment="1" applyProtection="1">
      <alignment horizontal="left" vertical="center"/>
      <protection locked="0"/>
    </xf>
    <xf numFmtId="0" fontId="12" fillId="0" borderId="32" xfId="22" applyFont="1" applyBorder="1" applyAlignment="1">
      <alignment vertical="center"/>
    </xf>
    <xf numFmtId="0" fontId="10" fillId="11" borderId="18" xfId="22" applyFont="1" applyFill="1" applyBorder="1" applyAlignment="1">
      <alignment horizontal="left" vertical="center" wrapText="1"/>
    </xf>
    <xf numFmtId="0" fontId="10" fillId="11" borderId="19" xfId="22" applyFont="1" applyFill="1" applyBorder="1" applyAlignment="1">
      <alignment horizontal="left" vertical="center" wrapText="1"/>
    </xf>
    <xf numFmtId="0" fontId="10" fillId="11" borderId="25" xfId="22" applyFont="1" applyFill="1" applyBorder="1" applyAlignment="1">
      <alignment horizontal="left" vertical="center" wrapText="1"/>
    </xf>
    <xf numFmtId="0" fontId="15" fillId="0" borderId="4" xfId="22" applyFont="1" applyBorder="1" applyAlignment="1" applyProtection="1">
      <alignment horizontal="left" vertical="center" wrapText="1" indent="1"/>
      <protection locked="0"/>
    </xf>
    <xf numFmtId="0" fontId="15" fillId="0" borderId="5" xfId="22" applyFont="1" applyBorder="1" applyAlignment="1" applyProtection="1">
      <alignment horizontal="left" vertical="center" wrapText="1" indent="1"/>
      <protection locked="0"/>
    </xf>
    <xf numFmtId="0" fontId="15" fillId="0" borderId="6" xfId="22" applyFont="1" applyBorder="1" applyAlignment="1" applyProtection="1">
      <alignment horizontal="left" vertical="center" wrapText="1" indent="1"/>
      <protection locked="0"/>
    </xf>
    <xf numFmtId="0" fontId="19" fillId="0" borderId="51" xfId="22" applyFont="1" applyBorder="1" applyAlignment="1">
      <alignment vertical="center" wrapText="1"/>
    </xf>
    <xf numFmtId="0" fontId="19" fillId="0" borderId="52" xfId="22" applyFont="1" applyBorder="1" applyAlignment="1">
      <alignment vertical="center"/>
    </xf>
    <xf numFmtId="0" fontId="19" fillId="0" borderId="53" xfId="22" applyFont="1" applyBorder="1" applyAlignment="1">
      <alignment vertical="center"/>
    </xf>
    <xf numFmtId="0" fontId="10" fillId="6" borderId="18" xfId="22" applyFont="1" applyFill="1" applyBorder="1" applyAlignment="1">
      <alignment horizontal="left" vertical="center" wrapText="1"/>
    </xf>
    <xf numFmtId="0" fontId="10" fillId="6" borderId="19" xfId="22" applyFont="1" applyFill="1" applyBorder="1" applyAlignment="1">
      <alignment horizontal="left" vertical="center" wrapText="1"/>
    </xf>
    <xf numFmtId="0" fontId="10" fillId="6" borderId="25" xfId="22" applyFont="1" applyFill="1" applyBorder="1" applyAlignment="1">
      <alignment horizontal="left" vertical="center" wrapText="1"/>
    </xf>
    <xf numFmtId="0" fontId="20" fillId="3" borderId="10" xfId="22" applyFont="1" applyFill="1" applyBorder="1" applyAlignment="1">
      <alignment vertical="center" wrapText="1"/>
    </xf>
    <xf numFmtId="0" fontId="20" fillId="3" borderId="11" xfId="22" applyFont="1" applyFill="1" applyBorder="1" applyAlignment="1">
      <alignment vertical="center" wrapText="1"/>
    </xf>
    <xf numFmtId="0" fontId="20" fillId="3" borderId="12" xfId="22" applyFont="1" applyFill="1" applyBorder="1" applyAlignment="1">
      <alignment vertical="center" wrapText="1"/>
    </xf>
    <xf numFmtId="0" fontId="22" fillId="3" borderId="10" xfId="22" applyFont="1" applyFill="1" applyBorder="1" applyAlignment="1">
      <alignment vertical="center" wrapText="1"/>
    </xf>
    <xf numFmtId="0" fontId="22" fillId="3" borderId="11" xfId="22" applyFont="1" applyFill="1" applyBorder="1" applyAlignment="1">
      <alignment vertical="center" wrapText="1"/>
    </xf>
    <xf numFmtId="0" fontId="22" fillId="3" borderId="12" xfId="22" applyFont="1" applyFill="1" applyBorder="1" applyAlignment="1">
      <alignment vertical="center" wrapText="1"/>
    </xf>
    <xf numFmtId="0" fontId="12" fillId="0" borderId="54" xfId="22" applyFont="1" applyBorder="1" applyAlignment="1">
      <alignment vertical="center"/>
    </xf>
    <xf numFmtId="0" fontId="12" fillId="0" borderId="37" xfId="22" applyFont="1" applyBorder="1" applyAlignment="1">
      <alignment vertical="center"/>
    </xf>
    <xf numFmtId="167" fontId="41" fillId="12" borderId="5" xfId="0" applyNumberFormat="1" applyFont="1" applyFill="1" applyBorder="1" applyAlignment="1">
      <alignment horizontal="right" vertical="center"/>
    </xf>
    <xf numFmtId="0" fontId="41" fillId="12" borderId="4" xfId="0" applyFont="1" applyFill="1" applyBorder="1" applyAlignment="1">
      <alignment horizontal="right" vertical="center"/>
    </xf>
    <xf numFmtId="0" fontId="41" fillId="12" borderId="5" xfId="0" applyFont="1" applyFill="1" applyBorder="1" applyAlignment="1">
      <alignment horizontal="right" vertical="center"/>
    </xf>
    <xf numFmtId="0" fontId="27" fillId="9" borderId="64" xfId="22" applyFont="1" applyFill="1" applyBorder="1" applyAlignment="1">
      <alignment horizontal="right" vertical="center"/>
    </xf>
    <xf numFmtId="0" fontId="27" fillId="9" borderId="0" xfId="22" applyFont="1" applyFill="1" applyBorder="1" applyAlignment="1">
      <alignment horizontal="right" vertical="center"/>
    </xf>
    <xf numFmtId="0" fontId="27" fillId="9" borderId="7" xfId="22" applyFont="1" applyFill="1" applyBorder="1" applyAlignment="1">
      <alignment horizontal="right" vertical="center"/>
    </xf>
    <xf numFmtId="0" fontId="12" fillId="0" borderId="46" xfId="22" applyFont="1" applyBorder="1" applyAlignment="1">
      <alignment vertical="center" wrapText="1"/>
    </xf>
    <xf numFmtId="0" fontId="12" fillId="0" borderId="47" xfId="22" applyFont="1" applyBorder="1" applyAlignment="1">
      <alignment vertical="center" wrapText="1"/>
    </xf>
    <xf numFmtId="0" fontId="12" fillId="0" borderId="48" xfId="22" applyFont="1" applyBorder="1" applyAlignment="1">
      <alignment vertical="center" wrapText="1"/>
    </xf>
    <xf numFmtId="0" fontId="25" fillId="8" borderId="18" xfId="22" applyFont="1" applyFill="1" applyBorder="1" applyAlignment="1">
      <alignment horizontal="left" vertical="center" wrapText="1"/>
    </xf>
    <xf numFmtId="0" fontId="10" fillId="8" borderId="19" xfId="22" applyFont="1" applyFill="1" applyBorder="1" applyAlignment="1">
      <alignment horizontal="left" vertical="center" wrapText="1"/>
    </xf>
    <xf numFmtId="0" fontId="10" fillId="8" borderId="25" xfId="22" applyFont="1" applyFill="1" applyBorder="1" applyAlignment="1">
      <alignment horizontal="left" vertical="center" wrapText="1"/>
    </xf>
    <xf numFmtId="0" fontId="12" fillId="0" borderId="29" xfId="22" applyFont="1" applyBorder="1" applyAlignment="1">
      <alignment vertical="center" wrapText="1"/>
    </xf>
    <xf numFmtId="0" fontId="12" fillId="0" borderId="30" xfId="22" applyFont="1" applyBorder="1" applyAlignment="1">
      <alignment vertical="center" wrapText="1"/>
    </xf>
    <xf numFmtId="0" fontId="12" fillId="0" borderId="45" xfId="22" applyFont="1" applyBorder="1" applyAlignment="1">
      <alignment vertical="center" wrapText="1"/>
    </xf>
    <xf numFmtId="0" fontId="10" fillId="7" borderId="18" xfId="22" applyFont="1" applyFill="1" applyBorder="1" applyAlignment="1">
      <alignment horizontal="left" vertical="center" wrapText="1"/>
    </xf>
    <xf numFmtId="0" fontId="10" fillId="7" borderId="19" xfId="22" applyFont="1" applyFill="1" applyBorder="1" applyAlignment="1">
      <alignment horizontal="left" vertical="center" wrapText="1"/>
    </xf>
    <xf numFmtId="0" fontId="10" fillId="7" borderId="25" xfId="22" applyFont="1" applyFill="1" applyBorder="1" applyAlignment="1">
      <alignment horizontal="left" vertical="center" wrapText="1"/>
    </xf>
    <xf numFmtId="0" fontId="12" fillId="0" borderId="100" xfId="22" applyFont="1" applyBorder="1" applyAlignment="1">
      <alignment vertical="center" wrapText="1"/>
    </xf>
    <xf numFmtId="0" fontId="12" fillId="0" borderId="73" xfId="22" applyFont="1" applyBorder="1" applyAlignment="1">
      <alignment vertical="center"/>
    </xf>
    <xf numFmtId="0" fontId="12" fillId="0" borderId="101" xfId="22" applyFont="1" applyBorder="1" applyAlignment="1">
      <alignment vertical="center"/>
    </xf>
    <xf numFmtId="0" fontId="38" fillId="0" borderId="64" xfId="0" applyFont="1" applyFill="1" applyBorder="1" applyAlignment="1">
      <alignment horizontal="right" vertical="center"/>
    </xf>
    <xf numFmtId="0" fontId="38" fillId="0" borderId="0" xfId="0" applyFont="1" applyFill="1" applyBorder="1" applyAlignment="1">
      <alignment horizontal="right" vertical="center"/>
    </xf>
    <xf numFmtId="0" fontId="12" fillId="0" borderId="41" xfId="22" applyFont="1" applyBorder="1" applyAlignment="1">
      <alignment vertical="center" wrapText="1"/>
    </xf>
    <xf numFmtId="0" fontId="12" fillId="0" borderId="42" xfId="22" applyFont="1" applyBorder="1" applyAlignment="1">
      <alignment vertical="center" wrapText="1"/>
    </xf>
    <xf numFmtId="0" fontId="12" fillId="0" borderId="77" xfId="22" applyFont="1" applyBorder="1" applyAlignment="1">
      <alignment vertical="center" wrapText="1"/>
    </xf>
    <xf numFmtId="0" fontId="12" fillId="0" borderId="58" xfId="22" applyFont="1" applyBorder="1" applyAlignment="1">
      <alignment vertical="center" wrapText="1"/>
    </xf>
    <xf numFmtId="0" fontId="12" fillId="0" borderId="59" xfId="22" applyFont="1" applyBorder="1" applyAlignment="1">
      <alignment vertical="center" wrapText="1"/>
    </xf>
    <xf numFmtId="0" fontId="12" fillId="0" borderId="76" xfId="22" applyFont="1" applyBorder="1" applyAlignment="1">
      <alignment vertical="center" wrapText="1"/>
    </xf>
    <xf numFmtId="0" fontId="7" fillId="0" borderId="55" xfId="22" applyFont="1" applyBorder="1" applyAlignment="1">
      <alignment vertical="center"/>
    </xf>
    <xf numFmtId="0" fontId="7" fillId="0" borderId="56" xfId="22" applyFont="1" applyBorder="1" applyAlignment="1">
      <alignment vertical="center"/>
    </xf>
    <xf numFmtId="0" fontId="12" fillId="0" borderId="54" xfId="22" applyFont="1" applyBorder="1" applyAlignment="1">
      <alignment horizontal="left" vertical="center" wrapText="1"/>
    </xf>
    <xf numFmtId="0" fontId="12" fillId="0" borderId="32" xfId="22" applyFont="1" applyBorder="1" applyAlignment="1">
      <alignment horizontal="left" vertical="center"/>
    </xf>
    <xf numFmtId="0" fontId="12" fillId="0" borderId="51" xfId="22" applyFont="1" applyBorder="1" applyAlignment="1">
      <alignment horizontal="left" vertical="center" wrapText="1"/>
    </xf>
    <xf numFmtId="0" fontId="12" fillId="0" borderId="52" xfId="22" applyFont="1" applyBorder="1" applyAlignment="1">
      <alignment horizontal="left" vertical="center"/>
    </xf>
    <xf numFmtId="0" fontId="12" fillId="0" borderId="53" xfId="22" applyFont="1" applyBorder="1" applyAlignment="1">
      <alignment horizontal="left" vertical="center"/>
    </xf>
    <xf numFmtId="0" fontId="39" fillId="5" borderId="10" xfId="0" applyFont="1" applyFill="1" applyBorder="1" applyAlignment="1">
      <alignment vertical="center" wrapText="1"/>
    </xf>
    <xf numFmtId="0" fontId="39" fillId="5" borderId="11" xfId="0" applyFont="1" applyFill="1" applyBorder="1" applyAlignment="1">
      <alignment vertical="center" wrapText="1"/>
    </xf>
    <xf numFmtId="0" fontId="39" fillId="5" borderId="12" xfId="0" applyFont="1" applyFill="1" applyBorder="1" applyAlignment="1">
      <alignment vertical="center" wrapText="1"/>
    </xf>
    <xf numFmtId="0" fontId="12" fillId="0" borderId="37" xfId="22" applyFont="1" applyBorder="1" applyAlignment="1">
      <alignment horizontal="left" vertical="center"/>
    </xf>
    <xf numFmtId="0" fontId="12" fillId="0" borderId="38" xfId="22" applyFont="1" applyBorder="1" applyAlignment="1">
      <alignment horizontal="left" vertical="center"/>
    </xf>
    <xf numFmtId="0" fontId="12" fillId="0" borderId="39" xfId="22" applyFont="1" applyBorder="1" applyAlignment="1">
      <alignment horizontal="left" vertical="center"/>
    </xf>
    <xf numFmtId="0" fontId="31" fillId="0" borderId="0" xfId="22" applyFont="1" applyAlignment="1" applyProtection="1">
      <alignment horizontal="right" vertical="center"/>
    </xf>
    <xf numFmtId="0" fontId="10" fillId="0" borderId="0" xfId="22" applyFont="1" applyBorder="1" applyAlignment="1" applyProtection="1">
      <alignment horizontal="left" vertical="center"/>
    </xf>
    <xf numFmtId="0" fontId="10" fillId="0" borderId="7" xfId="22" applyFont="1" applyBorder="1" applyAlignment="1" applyProtection="1">
      <alignment horizontal="left" vertical="center"/>
    </xf>
    <xf numFmtId="0" fontId="20" fillId="0" borderId="4" xfId="22" applyFont="1" applyBorder="1" applyAlignment="1" applyProtection="1">
      <alignment horizontal="center" vertical="center"/>
    </xf>
    <xf numFmtId="0" fontId="20" fillId="0" borderId="5" xfId="22" applyFont="1" applyBorder="1" applyAlignment="1" applyProtection="1">
      <alignment horizontal="center" vertical="center"/>
    </xf>
    <xf numFmtId="0" fontId="20" fillId="0" borderId="6" xfId="22" applyFont="1" applyBorder="1" applyAlignment="1" applyProtection="1">
      <alignment horizontal="center" vertical="center"/>
    </xf>
    <xf numFmtId="0" fontId="20" fillId="0" borderId="4" xfId="22" applyFont="1" applyBorder="1" applyAlignment="1" applyProtection="1">
      <alignment horizontal="left" vertical="center"/>
    </xf>
    <xf numFmtId="0" fontId="20" fillId="0" borderId="5" xfId="22" applyFont="1" applyBorder="1" applyAlignment="1" applyProtection="1">
      <alignment horizontal="left" vertical="center"/>
    </xf>
    <xf numFmtId="0" fontId="20" fillId="0" borderId="6" xfId="22" applyFont="1" applyBorder="1" applyAlignment="1" applyProtection="1">
      <alignment horizontal="left" vertical="center"/>
    </xf>
    <xf numFmtId="0" fontId="36" fillId="0" borderId="32" xfId="0" applyFont="1" applyBorder="1" applyAlignment="1">
      <alignment horizontal="left" vertical="center"/>
    </xf>
    <xf numFmtId="0" fontId="36" fillId="0" borderId="33" xfId="0" applyFont="1" applyBorder="1" applyAlignment="1">
      <alignment horizontal="left" vertical="center"/>
    </xf>
    <xf numFmtId="0" fontId="36" fillId="0" borderId="98" xfId="0" applyFont="1" applyBorder="1" applyAlignment="1">
      <alignment horizontal="left" vertical="center"/>
    </xf>
    <xf numFmtId="0" fontId="36" fillId="0" borderId="37" xfId="0" applyFont="1" applyBorder="1" applyAlignment="1">
      <alignment horizontal="left" vertical="center"/>
    </xf>
    <xf numFmtId="0" fontId="36" fillId="0" borderId="38" xfId="0" applyFont="1" applyBorder="1" applyAlignment="1">
      <alignment horizontal="left" vertical="center"/>
    </xf>
    <xf numFmtId="0" fontId="36" fillId="0" borderId="91" xfId="0" applyFont="1" applyBorder="1" applyAlignment="1">
      <alignment horizontal="left" vertical="center"/>
    </xf>
    <xf numFmtId="0" fontId="36" fillId="0" borderId="37" xfId="0" applyFont="1" applyBorder="1" applyAlignment="1">
      <alignment horizontal="left" vertical="center" wrapText="1"/>
    </xf>
    <xf numFmtId="0" fontId="36" fillId="0" borderId="38" xfId="0" applyFont="1" applyBorder="1" applyAlignment="1">
      <alignment horizontal="left" vertical="center" wrapText="1"/>
    </xf>
    <xf numFmtId="0" fontId="36" fillId="0" borderId="91" xfId="0" applyFont="1" applyBorder="1" applyAlignment="1">
      <alignment horizontal="left" vertical="center" wrapText="1"/>
    </xf>
    <xf numFmtId="0" fontId="36" fillId="0" borderId="51" xfId="0" applyFont="1" applyBorder="1" applyAlignment="1">
      <alignment horizontal="left" vertical="center"/>
    </xf>
    <xf numFmtId="0" fontId="36" fillId="0" borderId="52" xfId="0" applyFont="1" applyBorder="1" applyAlignment="1">
      <alignment horizontal="left" vertical="center"/>
    </xf>
    <xf numFmtId="0" fontId="36" fillId="0" borderId="94" xfId="0" applyFont="1" applyBorder="1" applyAlignment="1">
      <alignment horizontal="left" vertical="center"/>
    </xf>
    <xf numFmtId="0" fontId="36" fillId="5" borderId="37" xfId="0" applyFont="1" applyFill="1" applyBorder="1" applyAlignment="1">
      <alignment horizontal="left" vertical="center" wrapText="1"/>
    </xf>
    <xf numFmtId="0" fontId="36" fillId="5" borderId="38" xfId="0" applyFont="1" applyFill="1" applyBorder="1" applyAlignment="1">
      <alignment horizontal="left" vertical="center" wrapText="1"/>
    </xf>
    <xf numFmtId="0" fontId="36" fillId="5" borderId="91" xfId="0" applyFont="1" applyFill="1" applyBorder="1" applyAlignment="1">
      <alignment horizontal="left" vertical="center" wrapText="1"/>
    </xf>
    <xf numFmtId="0" fontId="8" fillId="0" borderId="0" xfId="22" applyFont="1" applyAlignment="1">
      <alignment vertical="center"/>
    </xf>
    <xf numFmtId="0" fontId="31" fillId="0" borderId="0" xfId="22" applyFont="1" applyAlignment="1">
      <alignment horizontal="right" vertical="center"/>
    </xf>
    <xf numFmtId="0" fontId="7" fillId="0" borderId="0" xfId="22" applyFont="1" applyAlignment="1">
      <alignment horizontal="center" textRotation="90"/>
    </xf>
    <xf numFmtId="0" fontId="7" fillId="0" borderId="0" xfId="22" applyFont="1" applyAlignment="1">
      <alignment horizontal="center" textRotation="90" wrapText="1"/>
    </xf>
    <xf numFmtId="0" fontId="28" fillId="0" borderId="64" xfId="22" applyFont="1" applyBorder="1" applyAlignment="1" applyProtection="1">
      <alignment horizontal="center" vertical="center"/>
    </xf>
    <xf numFmtId="0" fontId="28" fillId="0" borderId="0" xfId="22" applyFont="1" applyBorder="1" applyAlignment="1" applyProtection="1">
      <alignment horizontal="center" vertical="center"/>
    </xf>
    <xf numFmtId="0" fontId="31" fillId="0" borderId="0" xfId="22" applyFont="1" applyAlignment="1">
      <alignment horizontal="left" vertical="center"/>
    </xf>
    <xf numFmtId="0" fontId="35" fillId="3" borderId="0" xfId="22" applyFont="1" applyFill="1" applyBorder="1" applyAlignment="1">
      <alignment horizontal="center" vertical="center"/>
    </xf>
    <xf numFmtId="0" fontId="36" fillId="3" borderId="37" xfId="22" applyFont="1" applyFill="1" applyBorder="1" applyAlignment="1">
      <alignment horizontal="left" vertical="center" wrapText="1"/>
    </xf>
    <xf numFmtId="0" fontId="36" fillId="3" borderId="38" xfId="22" applyFont="1" applyFill="1" applyBorder="1" applyAlignment="1">
      <alignment horizontal="left" vertical="center" wrapText="1"/>
    </xf>
    <xf numFmtId="0" fontId="36" fillId="3" borderId="39" xfId="22" applyFont="1" applyFill="1" applyBorder="1" applyAlignment="1">
      <alignment horizontal="left" vertical="center" wrapText="1"/>
    </xf>
    <xf numFmtId="0" fontId="36" fillId="0" borderId="37" xfId="22" applyFont="1" applyBorder="1" applyAlignment="1">
      <alignment horizontal="left" vertical="center"/>
    </xf>
    <xf numFmtId="0" fontId="36" fillId="0" borderId="38" xfId="22" applyFont="1" applyBorder="1" applyAlignment="1">
      <alignment horizontal="left" vertical="center"/>
    </xf>
    <xf numFmtId="0" fontId="36" fillId="0" borderId="39" xfId="22" applyFont="1" applyBorder="1" applyAlignment="1">
      <alignment horizontal="left" vertical="center"/>
    </xf>
    <xf numFmtId="0" fontId="10" fillId="13" borderId="82" xfId="22" applyFont="1" applyFill="1" applyBorder="1" applyAlignment="1">
      <alignment horizontal="center" vertical="center" wrapText="1"/>
    </xf>
    <xf numFmtId="0" fontId="10" fillId="13" borderId="83" xfId="22" applyFont="1" applyFill="1" applyBorder="1" applyAlignment="1">
      <alignment horizontal="center" vertical="center" wrapText="1"/>
    </xf>
    <xf numFmtId="0" fontId="36" fillId="5" borderId="51" xfId="0" applyFont="1" applyFill="1" applyBorder="1" applyAlignment="1">
      <alignment horizontal="left" vertical="center" wrapText="1"/>
    </xf>
    <xf numFmtId="0" fontId="36" fillId="5" borderId="52" xfId="0" applyFont="1" applyFill="1" applyBorder="1" applyAlignment="1">
      <alignment horizontal="left" vertical="center" wrapText="1"/>
    </xf>
    <xf numFmtId="0" fontId="36" fillId="5" borderId="94" xfId="0" applyFont="1" applyFill="1" applyBorder="1" applyAlignment="1">
      <alignment horizontal="left" vertical="center" wrapText="1"/>
    </xf>
    <xf numFmtId="0" fontId="36" fillId="0" borderId="51" xfId="22" applyFont="1" applyBorder="1" applyAlignment="1">
      <alignment horizontal="left" vertical="center"/>
    </xf>
    <xf numFmtId="0" fontId="36" fillId="0" borderId="52" xfId="22" applyFont="1" applyBorder="1" applyAlignment="1">
      <alignment horizontal="left" vertical="center"/>
    </xf>
    <xf numFmtId="0" fontId="36" fillId="0" borderId="53" xfId="22" applyFont="1" applyBorder="1" applyAlignment="1">
      <alignment horizontal="left" vertical="center"/>
    </xf>
    <xf numFmtId="0" fontId="36" fillId="0" borderId="37" xfId="22" applyFont="1" applyBorder="1" applyAlignment="1">
      <alignment horizontal="left" vertical="center" wrapText="1"/>
    </xf>
    <xf numFmtId="0" fontId="36" fillId="0" borderId="38" xfId="22" applyFont="1" applyBorder="1" applyAlignment="1">
      <alignment horizontal="left" vertical="center" wrapText="1"/>
    </xf>
    <xf numFmtId="0" fontId="36" fillId="0" borderId="39" xfId="22" applyFont="1" applyBorder="1" applyAlignment="1">
      <alignment horizontal="left" vertical="center" wrapText="1"/>
    </xf>
    <xf numFmtId="0" fontId="36" fillId="0" borderId="51" xfId="0" applyFont="1" applyBorder="1" applyAlignment="1">
      <alignment horizontal="left" vertical="center" wrapText="1"/>
    </xf>
    <xf numFmtId="0" fontId="36" fillId="0" borderId="52" xfId="0" applyFont="1" applyBorder="1" applyAlignment="1">
      <alignment horizontal="left" vertical="center" wrapText="1"/>
    </xf>
    <xf numFmtId="0" fontId="36" fillId="0" borderId="94" xfId="0" applyFont="1" applyBorder="1" applyAlignment="1">
      <alignment horizontal="left" vertical="center" wrapText="1"/>
    </xf>
    <xf numFmtId="0" fontId="36" fillId="0" borderId="32" xfId="22" applyFont="1" applyBorder="1" applyAlignment="1">
      <alignment horizontal="left" vertical="center"/>
    </xf>
    <xf numFmtId="0" fontId="36" fillId="0" borderId="33" xfId="22" applyFont="1" applyBorder="1" applyAlignment="1">
      <alignment horizontal="left" vertical="center"/>
    </xf>
    <xf numFmtId="0" fontId="36" fillId="0" borderId="34" xfId="22" applyFont="1" applyBorder="1" applyAlignment="1">
      <alignment horizontal="left" vertical="center"/>
    </xf>
    <xf numFmtId="0" fontId="38" fillId="12" borderId="5" xfId="0" applyFont="1" applyFill="1" applyBorder="1" applyAlignment="1">
      <alignment horizontal="right" vertical="center"/>
    </xf>
    <xf numFmtId="0" fontId="8" fillId="13" borderId="78" xfId="22" applyFont="1" applyFill="1" applyBorder="1" applyAlignment="1">
      <alignment horizontal="center" vertical="center" textRotation="90"/>
    </xf>
    <xf numFmtId="0" fontId="8" fillId="13" borderId="79" xfId="22" applyFont="1" applyFill="1" applyBorder="1" applyAlignment="1">
      <alignment horizontal="center" vertical="center" textRotation="90"/>
    </xf>
    <xf numFmtId="0" fontId="8" fillId="13" borderId="80" xfId="22" applyFont="1" applyFill="1" applyBorder="1" applyAlignment="1">
      <alignment horizontal="center" vertical="center" textRotation="90"/>
    </xf>
    <xf numFmtId="0" fontId="44" fillId="16" borderId="82" xfId="0" applyFont="1" applyFill="1" applyBorder="1" applyAlignment="1">
      <alignment horizontal="left" vertical="center" wrapText="1"/>
    </xf>
    <xf numFmtId="0" fontId="44" fillId="16" borderId="83" xfId="0" applyFont="1" applyFill="1" applyBorder="1" applyAlignment="1">
      <alignment horizontal="left" vertical="center" wrapText="1"/>
    </xf>
    <xf numFmtId="0" fontId="41" fillId="16" borderId="78" xfId="0" applyFont="1" applyFill="1" applyBorder="1" applyAlignment="1">
      <alignment horizontal="center" vertical="center" textRotation="90"/>
    </xf>
    <xf numFmtId="0" fontId="41" fillId="16" borderId="79" xfId="0" applyFont="1" applyFill="1" applyBorder="1" applyAlignment="1">
      <alignment horizontal="center" vertical="center" textRotation="90"/>
    </xf>
    <xf numFmtId="0" fontId="41" fillId="16" borderId="80" xfId="0" applyFont="1" applyFill="1" applyBorder="1" applyAlignment="1">
      <alignment horizontal="center" vertical="center" textRotation="90"/>
    </xf>
    <xf numFmtId="0" fontId="43" fillId="24" borderId="87" xfId="0" applyFont="1" applyFill="1" applyBorder="1" applyAlignment="1">
      <alignment horizontal="left" vertical="center" indent="1"/>
    </xf>
    <xf numFmtId="0" fontId="43" fillId="24" borderId="63" xfId="0" applyFont="1" applyFill="1" applyBorder="1" applyAlignment="1">
      <alignment horizontal="left" vertical="center" indent="1"/>
    </xf>
    <xf numFmtId="0" fontId="43" fillId="24" borderId="88" xfId="0" applyFont="1" applyFill="1" applyBorder="1" applyAlignment="1">
      <alignment horizontal="left" vertical="center" indent="1"/>
    </xf>
    <xf numFmtId="0" fontId="58" fillId="3" borderId="10" xfId="22" applyFont="1" applyFill="1" applyBorder="1" applyAlignment="1">
      <alignment vertical="center" wrapText="1"/>
    </xf>
    <xf numFmtId="0" fontId="58" fillId="3" borderId="11" xfId="22" applyFont="1" applyFill="1" applyBorder="1" applyAlignment="1">
      <alignment vertical="center" wrapText="1"/>
    </xf>
    <xf numFmtId="0" fontId="58" fillId="3" borderId="12" xfId="22" applyFont="1" applyFill="1" applyBorder="1" applyAlignment="1">
      <alignment vertical="center" wrapText="1"/>
    </xf>
    <xf numFmtId="0" fontId="59" fillId="3" borderId="10" xfId="22" applyFont="1" applyFill="1" applyBorder="1" applyAlignment="1">
      <alignment vertical="center" wrapText="1"/>
    </xf>
    <xf numFmtId="0" fontId="59" fillId="3" borderId="11" xfId="22" applyFont="1" applyFill="1" applyBorder="1" applyAlignment="1">
      <alignment vertical="center" wrapText="1"/>
    </xf>
    <xf numFmtId="0" fontId="53" fillId="0" borderId="32" xfId="22" applyFont="1" applyBorder="1" applyAlignment="1">
      <alignment horizontal="left" vertical="center" wrapText="1"/>
    </xf>
    <xf numFmtId="0" fontId="53" fillId="0" borderId="33" xfId="22" applyFont="1" applyBorder="1" applyAlignment="1">
      <alignment horizontal="left" vertical="center"/>
    </xf>
    <xf numFmtId="0" fontId="53" fillId="0" borderId="34" xfId="22" applyFont="1" applyBorder="1" applyAlignment="1">
      <alignment horizontal="left" vertical="center"/>
    </xf>
    <xf numFmtId="0" fontId="59" fillId="5" borderId="10" xfId="0" applyFont="1" applyFill="1" applyBorder="1" applyAlignment="1">
      <alignment vertical="center" wrapText="1"/>
    </xf>
    <xf numFmtId="0" fontId="59" fillId="5" borderId="11" xfId="0" applyFont="1" applyFill="1" applyBorder="1" applyAlignment="1">
      <alignment vertical="center" wrapText="1"/>
    </xf>
    <xf numFmtId="0" fontId="59" fillId="5" borderId="12" xfId="0" applyFont="1" applyFill="1" applyBorder="1" applyAlignment="1">
      <alignment vertical="center" wrapText="1"/>
    </xf>
    <xf numFmtId="0" fontId="53" fillId="0" borderId="51" xfId="22" applyFont="1" applyBorder="1" applyAlignment="1">
      <alignment horizontal="left" vertical="center"/>
    </xf>
    <xf numFmtId="0" fontId="53" fillId="0" borderId="52" xfId="22" applyFont="1" applyBorder="1" applyAlignment="1">
      <alignment horizontal="left" vertical="center"/>
    </xf>
    <xf numFmtId="0" fontId="53" fillId="0" borderId="53" xfId="22" applyFont="1" applyBorder="1" applyAlignment="1">
      <alignment horizontal="left" vertical="center"/>
    </xf>
    <xf numFmtId="0" fontId="53" fillId="0" borderId="51" xfId="22" applyFont="1" applyBorder="1" applyAlignment="1">
      <alignment horizontal="left" vertical="center" wrapText="1"/>
    </xf>
    <xf numFmtId="0" fontId="53" fillId="0" borderId="32" xfId="22" applyFont="1" applyBorder="1" applyAlignment="1">
      <alignment vertical="center" wrapText="1"/>
    </xf>
    <xf numFmtId="0" fontId="53" fillId="0" borderId="33" xfId="22" applyFont="1" applyBorder="1" applyAlignment="1">
      <alignment vertical="center"/>
    </xf>
    <xf numFmtId="0" fontId="53" fillId="0" borderId="34" xfId="22" applyFont="1" applyBorder="1" applyAlignment="1">
      <alignment vertical="center"/>
    </xf>
    <xf numFmtId="0" fontId="43" fillId="23" borderId="87" xfId="0" applyFont="1" applyFill="1" applyBorder="1" applyAlignment="1">
      <alignment horizontal="left" vertical="center" indent="1"/>
    </xf>
    <xf numFmtId="0" fontId="43" fillId="23" borderId="63" xfId="0" applyFont="1" applyFill="1" applyBorder="1" applyAlignment="1">
      <alignment horizontal="left" vertical="center" indent="1"/>
    </xf>
    <xf numFmtId="0" fontId="43" fillId="23" borderId="88" xfId="0" applyFont="1" applyFill="1" applyBorder="1" applyAlignment="1">
      <alignment horizontal="left" vertical="center" indent="1"/>
    </xf>
    <xf numFmtId="0" fontId="53" fillId="0" borderId="54" xfId="22" applyFont="1" applyBorder="1" applyAlignment="1">
      <alignment horizontal="left" vertical="center"/>
    </xf>
    <xf numFmtId="0" fontId="53" fillId="0" borderId="55" xfId="22" applyFont="1" applyBorder="1" applyAlignment="1">
      <alignment horizontal="left" vertical="center"/>
    </xf>
    <xf numFmtId="0" fontId="53" fillId="0" borderId="56" xfId="22" applyFont="1" applyBorder="1" applyAlignment="1">
      <alignment horizontal="left" vertical="center"/>
    </xf>
    <xf numFmtId="0" fontId="53" fillId="0" borderId="51" xfId="22" applyFont="1" applyBorder="1" applyAlignment="1">
      <alignment vertical="center" wrapText="1"/>
    </xf>
    <xf numFmtId="0" fontId="53" fillId="0" borderId="52" xfId="22" applyFont="1" applyBorder="1" applyAlignment="1">
      <alignment vertical="center"/>
    </xf>
    <xf numFmtId="0" fontId="53" fillId="0" borderId="53" xfId="22" applyFont="1" applyBorder="1" applyAlignment="1">
      <alignment vertical="center"/>
    </xf>
    <xf numFmtId="0" fontId="48" fillId="12" borderId="5" xfId="0" applyFont="1" applyFill="1" applyBorder="1" applyAlignment="1">
      <alignment horizontal="right" vertical="center"/>
    </xf>
    <xf numFmtId="2" fontId="41" fillId="12" borderId="5" xfId="0" applyNumberFormat="1" applyFont="1" applyFill="1" applyBorder="1" applyAlignment="1">
      <alignment horizontal="right" vertical="center"/>
    </xf>
    <xf numFmtId="0" fontId="9" fillId="0" borderId="0" xfId="22" applyFont="1" applyBorder="1" applyAlignment="1" applyProtection="1">
      <alignment horizontal="left" vertical="center"/>
    </xf>
    <xf numFmtId="0" fontId="43" fillId="15" borderId="87" xfId="0" applyFont="1" applyFill="1" applyBorder="1" applyAlignment="1">
      <alignment horizontal="left" vertical="center" indent="1"/>
    </xf>
    <xf numFmtId="0" fontId="43" fillId="15" borderId="63" xfId="0" applyFont="1" applyFill="1" applyBorder="1" applyAlignment="1">
      <alignment horizontal="left" vertical="center" indent="1"/>
    </xf>
    <xf numFmtId="0" fontId="43" fillId="15" borderId="88" xfId="0" applyFont="1" applyFill="1" applyBorder="1" applyAlignment="1">
      <alignment horizontal="left" vertical="center" indent="1"/>
    </xf>
    <xf numFmtId="0" fontId="24" fillId="0" borderId="0" xfId="22" applyFont="1" applyAlignment="1">
      <alignment horizontal="center" vertical="center"/>
    </xf>
    <xf numFmtId="0" fontId="43" fillId="15" borderId="112" xfId="0" applyFont="1" applyFill="1" applyBorder="1" applyAlignment="1">
      <alignment horizontal="center" vertical="center"/>
    </xf>
    <xf numFmtId="0" fontId="43" fillId="15" borderId="113" xfId="0" applyFont="1" applyFill="1" applyBorder="1" applyAlignment="1">
      <alignment horizontal="center" vertical="center"/>
    </xf>
    <xf numFmtId="0" fontId="43" fillId="15" borderId="114" xfId="0" applyFont="1" applyFill="1" applyBorder="1" applyAlignment="1">
      <alignment horizontal="center" vertical="center"/>
    </xf>
    <xf numFmtId="0" fontId="43" fillId="23" borderId="106" xfId="0" applyFont="1" applyFill="1" applyBorder="1" applyAlignment="1">
      <alignment horizontal="center" vertical="center"/>
    </xf>
    <xf numFmtId="0" fontId="43" fillId="23" borderId="107" xfId="0" applyFont="1" applyFill="1" applyBorder="1" applyAlignment="1">
      <alignment horizontal="center" vertical="center"/>
    </xf>
    <xf numFmtId="0" fontId="43" fillId="23" borderId="108" xfId="0" applyFont="1" applyFill="1" applyBorder="1" applyAlignment="1">
      <alignment horizontal="center" vertical="center"/>
    </xf>
    <xf numFmtId="0" fontId="43" fillId="24" borderId="106" xfId="0" applyFont="1" applyFill="1" applyBorder="1" applyAlignment="1">
      <alignment horizontal="center" vertical="center"/>
    </xf>
    <xf numFmtId="0" fontId="43" fillId="24" borderId="107" xfId="0" applyFont="1" applyFill="1" applyBorder="1" applyAlignment="1">
      <alignment horizontal="center" vertical="center"/>
    </xf>
    <xf numFmtId="0" fontId="43" fillId="24" borderId="108" xfId="0" applyFont="1" applyFill="1" applyBorder="1" applyAlignment="1">
      <alignment horizontal="center" vertical="center"/>
    </xf>
  </cellXfs>
  <cellStyles count="293">
    <cellStyle name="Excel Built-in Comma" xfId="1"/>
    <cellStyle name="Excel Built-in Normal" xfId="2"/>
    <cellStyle name="Excel Built-in Percent" xfId="3"/>
    <cellStyle name="Heading" xfId="4"/>
    <cellStyle name="Heading1" xfId="5"/>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xfId="92" builtinId="8" hidden="1"/>
    <cellStyle name="Lien hypertexte" xfId="94" builtinId="8" hidden="1"/>
    <cellStyle name="Lien hypertexte" xfId="96" builtinId="8" hidden="1"/>
    <cellStyle name="Lien hypertexte" xfId="98" builtinId="8" hidden="1"/>
    <cellStyle name="Lien hypertexte" xfId="100" builtinId="8" hidden="1"/>
    <cellStyle name="Lien hypertexte" xfId="102" builtinId="8" hidden="1"/>
    <cellStyle name="Lien hypertexte" xfId="104" builtinId="8" hidden="1"/>
    <cellStyle name="Lien hypertexte" xfId="106" builtinId="8" hidden="1"/>
    <cellStyle name="Lien hypertexte" xfId="108" builtinId="8" hidden="1"/>
    <cellStyle name="Lien hypertexte" xfId="110" builtinId="8" hidden="1"/>
    <cellStyle name="Lien hypertexte" xfId="112" builtinId="8" hidden="1"/>
    <cellStyle name="Lien hypertexte" xfId="114" builtinId="8" hidden="1"/>
    <cellStyle name="Lien hypertexte" xfId="116" builtinId="8" hidden="1"/>
    <cellStyle name="Lien hypertexte" xfId="118" builtinId="8" hidden="1"/>
    <cellStyle name="Lien hypertexte" xfId="120" builtinId="8" hidden="1"/>
    <cellStyle name="Lien hypertexte" xfId="122" builtinId="8" hidden="1"/>
    <cellStyle name="Lien hypertexte" xfId="124" builtinId="8" hidden="1"/>
    <cellStyle name="Lien hypertexte" xfId="126" builtinId="8" hidden="1"/>
    <cellStyle name="Lien hypertexte" xfId="128" builtinId="8" hidden="1"/>
    <cellStyle name="Lien hypertexte" xfId="130" builtinId="8" hidden="1"/>
    <cellStyle name="Lien hypertexte" xfId="132" builtinId="8" hidden="1"/>
    <cellStyle name="Lien hypertexte" xfId="134" builtinId="8" hidden="1"/>
    <cellStyle name="Lien hypertexte" xfId="136" builtinId="8" hidden="1"/>
    <cellStyle name="Lien hypertexte" xfId="138" builtinId="8" hidden="1"/>
    <cellStyle name="Lien hypertexte" xfId="140" builtinId="8" hidden="1"/>
    <cellStyle name="Lien hypertexte" xfId="142" builtinId="8" hidden="1"/>
    <cellStyle name="Lien hypertexte" xfId="144" builtinId="8" hidden="1"/>
    <cellStyle name="Lien hypertexte" xfId="146" builtinId="8" hidden="1"/>
    <cellStyle name="Lien hypertexte" xfId="148" builtinId="8" hidden="1"/>
    <cellStyle name="Lien hypertexte" xfId="150" builtinId="8" hidden="1"/>
    <cellStyle name="Lien hypertexte" xfId="152" builtinId="8" hidden="1"/>
    <cellStyle name="Lien hypertexte" xfId="154" builtinId="8" hidden="1"/>
    <cellStyle name="Lien hypertexte" xfId="156" builtinId="8" hidden="1"/>
    <cellStyle name="Lien hypertexte" xfId="158" builtinId="8" hidden="1"/>
    <cellStyle name="Lien hypertexte" xfId="160" builtinId="8" hidden="1"/>
    <cellStyle name="Lien hypertexte" xfId="162" builtinId="8" hidden="1"/>
    <cellStyle name="Lien hypertexte" xfId="164" builtinId="8" hidden="1"/>
    <cellStyle name="Lien hypertexte" xfId="166" builtinId="8" hidden="1"/>
    <cellStyle name="Lien hypertexte" xfId="168" builtinId="8" hidden="1"/>
    <cellStyle name="Lien hypertexte" xfId="170" builtinId="8" hidden="1"/>
    <cellStyle name="Lien hypertexte" xfId="172" builtinId="8" hidden="1"/>
    <cellStyle name="Lien hypertexte" xfId="174" builtinId="8" hidden="1"/>
    <cellStyle name="Lien hypertexte" xfId="176" builtinId="8" hidden="1"/>
    <cellStyle name="Lien hypertexte" xfId="178" builtinId="8" hidden="1"/>
    <cellStyle name="Lien hypertexte" xfId="180" builtinId="8" hidden="1"/>
    <cellStyle name="Lien hypertexte" xfId="182" builtinId="8" hidden="1"/>
    <cellStyle name="Lien hypertexte" xfId="184" builtinId="8" hidden="1"/>
    <cellStyle name="Lien hypertexte" xfId="186" builtinId="8" hidden="1"/>
    <cellStyle name="Lien hypertexte" xfId="188" builtinId="8" hidden="1"/>
    <cellStyle name="Lien hypertexte" xfId="190" builtinId="8" hidden="1"/>
    <cellStyle name="Lien hypertexte" xfId="192" builtinId="8" hidden="1"/>
    <cellStyle name="Lien hypertexte" xfId="194" builtinId="8" hidden="1"/>
    <cellStyle name="Lien hypertexte" xfId="196" builtinId="8" hidden="1"/>
    <cellStyle name="Lien hypertexte" xfId="198" builtinId="8" hidden="1"/>
    <cellStyle name="Lien hypertexte" xfId="200" builtinId="8" hidden="1"/>
    <cellStyle name="Lien hypertexte" xfId="202" builtinId="8" hidden="1"/>
    <cellStyle name="Lien hypertexte" xfId="204" builtinId="8" hidden="1"/>
    <cellStyle name="Lien hypertexte" xfId="206" builtinId="8" hidden="1"/>
    <cellStyle name="Lien hypertexte" xfId="208" builtinId="8" hidden="1"/>
    <cellStyle name="Lien hypertexte" xfId="210" builtinId="8" hidden="1"/>
    <cellStyle name="Lien hypertexte" xfId="212" builtinId="8" hidden="1"/>
    <cellStyle name="Lien hypertexte" xfId="214" builtinId="8" hidden="1"/>
    <cellStyle name="Lien hypertexte" xfId="216" builtinId="8" hidden="1"/>
    <cellStyle name="Lien hypertexte" xfId="218" builtinId="8" hidden="1"/>
    <cellStyle name="Lien hypertexte" xfId="220" builtinId="8" hidden="1"/>
    <cellStyle name="Lien hypertexte" xfId="222" builtinId="8" hidden="1"/>
    <cellStyle name="Lien hypertexte" xfId="224" builtinId="8" hidden="1"/>
    <cellStyle name="Lien hypertexte" xfId="226" builtinId="8" hidden="1"/>
    <cellStyle name="Lien hypertexte" xfId="228" builtinId="8" hidden="1"/>
    <cellStyle name="Lien hypertexte" xfId="230" builtinId="8" hidden="1"/>
    <cellStyle name="Lien hypertexte" xfId="232" builtinId="8" hidden="1"/>
    <cellStyle name="Lien hypertexte" xfId="234" builtinId="8" hidden="1"/>
    <cellStyle name="Lien hypertexte" xfId="236" builtinId="8" hidden="1"/>
    <cellStyle name="Lien hypertexte" xfId="238" builtinId="8" hidden="1"/>
    <cellStyle name="Lien hypertexte" xfId="240" builtinId="8" hidden="1"/>
    <cellStyle name="Lien hypertexte" xfId="242" builtinId="8" hidden="1"/>
    <cellStyle name="Lien hypertexte" xfId="244" builtinId="8" hidden="1"/>
    <cellStyle name="Lien hypertexte" xfId="246" builtinId="8" hidden="1"/>
    <cellStyle name="Lien hypertexte" xfId="248" builtinId="8" hidden="1"/>
    <cellStyle name="Lien hypertexte" xfId="250" builtinId="8" hidden="1"/>
    <cellStyle name="Lien hypertexte" xfId="252" builtinId="8" hidden="1"/>
    <cellStyle name="Lien hypertexte" xfId="254" builtinId="8" hidden="1"/>
    <cellStyle name="Lien hypertexte" xfId="256" builtinId="8" hidden="1"/>
    <cellStyle name="Lien hypertexte" xfId="258" builtinId="8" hidden="1"/>
    <cellStyle name="Lien hypertexte" xfId="260" builtinId="8" hidden="1"/>
    <cellStyle name="Lien hypertexte" xfId="262" builtinId="8" hidden="1"/>
    <cellStyle name="Lien hypertexte" xfId="264" builtinId="8" hidden="1"/>
    <cellStyle name="Lien hypertexte" xfId="266" builtinId="8" hidden="1"/>
    <cellStyle name="Lien hypertexte" xfId="268" builtinId="8" hidden="1"/>
    <cellStyle name="Lien hypertexte" xfId="270" builtinId="8" hidden="1"/>
    <cellStyle name="Lien hypertexte" xfId="272" builtinId="8" hidden="1"/>
    <cellStyle name="Lien hypertexte" xfId="274" builtinId="8" hidden="1"/>
    <cellStyle name="Lien hypertexte" xfId="276" builtinId="8" hidden="1"/>
    <cellStyle name="Lien hypertexte" xfId="278" builtinId="8" hidden="1"/>
    <cellStyle name="Lien hypertexte" xfId="280" builtinId="8" hidden="1"/>
    <cellStyle name="Lien hypertexte" xfId="282" builtinId="8" hidden="1"/>
    <cellStyle name="Lien hypertexte" xfId="284" builtinId="8" hidden="1"/>
    <cellStyle name="Lien hypertexte" xfId="286" builtinId="8" hidden="1"/>
    <cellStyle name="Lien hypertexte" xfId="288" builtinId="8" hidden="1"/>
    <cellStyle name="Lien hypertexte" xfId="290" builtinId="8"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Lien hypertexte visité" xfId="93" builtinId="9" hidden="1"/>
    <cellStyle name="Lien hypertexte visité" xfId="95" builtinId="9" hidden="1"/>
    <cellStyle name="Lien hypertexte visité" xfId="97" builtinId="9" hidden="1"/>
    <cellStyle name="Lien hypertexte visité" xfId="99" builtinId="9" hidden="1"/>
    <cellStyle name="Lien hypertexte visité" xfId="101" builtinId="9" hidden="1"/>
    <cellStyle name="Lien hypertexte visité" xfId="103" builtinId="9" hidden="1"/>
    <cellStyle name="Lien hypertexte visité" xfId="105" builtinId="9" hidden="1"/>
    <cellStyle name="Lien hypertexte visité" xfId="107" builtinId="9" hidden="1"/>
    <cellStyle name="Lien hypertexte visité" xfId="109" builtinId="9" hidden="1"/>
    <cellStyle name="Lien hypertexte visité" xfId="111" builtinId="9" hidden="1"/>
    <cellStyle name="Lien hypertexte visité" xfId="113" builtinId="9" hidden="1"/>
    <cellStyle name="Lien hypertexte visité" xfId="115" builtinId="9" hidden="1"/>
    <cellStyle name="Lien hypertexte visité" xfId="117" builtinId="9" hidden="1"/>
    <cellStyle name="Lien hypertexte visité" xfId="119" builtinId="9" hidden="1"/>
    <cellStyle name="Lien hypertexte visité" xfId="121" builtinId="9" hidden="1"/>
    <cellStyle name="Lien hypertexte visité" xfId="123" builtinId="9" hidden="1"/>
    <cellStyle name="Lien hypertexte visité" xfId="125" builtinId="9" hidden="1"/>
    <cellStyle name="Lien hypertexte visité" xfId="127" builtinId="9" hidden="1"/>
    <cellStyle name="Lien hypertexte visité" xfId="129" builtinId="9" hidden="1"/>
    <cellStyle name="Lien hypertexte visité" xfId="131" builtinId="9" hidden="1"/>
    <cellStyle name="Lien hypertexte visité" xfId="133" builtinId="9" hidden="1"/>
    <cellStyle name="Lien hypertexte visité" xfId="135" builtinId="9" hidden="1"/>
    <cellStyle name="Lien hypertexte visité" xfId="137" builtinId="9" hidden="1"/>
    <cellStyle name="Lien hypertexte visité" xfId="139" builtinId="9" hidden="1"/>
    <cellStyle name="Lien hypertexte visité" xfId="141" builtinId="9" hidden="1"/>
    <cellStyle name="Lien hypertexte visité" xfId="143" builtinId="9" hidden="1"/>
    <cellStyle name="Lien hypertexte visité" xfId="145" builtinId="9" hidden="1"/>
    <cellStyle name="Lien hypertexte visité" xfId="147" builtinId="9" hidden="1"/>
    <cellStyle name="Lien hypertexte visité" xfId="149" builtinId="9" hidden="1"/>
    <cellStyle name="Lien hypertexte visité" xfId="151" builtinId="9" hidden="1"/>
    <cellStyle name="Lien hypertexte visité" xfId="153" builtinId="9" hidden="1"/>
    <cellStyle name="Lien hypertexte visité" xfId="155" builtinId="9" hidden="1"/>
    <cellStyle name="Lien hypertexte visité" xfId="157" builtinId="9" hidden="1"/>
    <cellStyle name="Lien hypertexte visité" xfId="159" builtinId="9" hidden="1"/>
    <cellStyle name="Lien hypertexte visité" xfId="161" builtinId="9" hidden="1"/>
    <cellStyle name="Lien hypertexte visité" xfId="163" builtinId="9" hidden="1"/>
    <cellStyle name="Lien hypertexte visité" xfId="165" builtinId="9" hidden="1"/>
    <cellStyle name="Lien hypertexte visité" xfId="167" builtinId="9" hidden="1"/>
    <cellStyle name="Lien hypertexte visité" xfId="169" builtinId="9" hidden="1"/>
    <cellStyle name="Lien hypertexte visité" xfId="171" builtinId="9" hidden="1"/>
    <cellStyle name="Lien hypertexte visité" xfId="173" builtinId="9" hidden="1"/>
    <cellStyle name="Lien hypertexte visité" xfId="175" builtinId="9" hidden="1"/>
    <cellStyle name="Lien hypertexte visité" xfId="177" builtinId="9" hidden="1"/>
    <cellStyle name="Lien hypertexte visité" xfId="179" builtinId="9" hidden="1"/>
    <cellStyle name="Lien hypertexte visité" xfId="181" builtinId="9" hidden="1"/>
    <cellStyle name="Lien hypertexte visité" xfId="183" builtinId="9" hidden="1"/>
    <cellStyle name="Lien hypertexte visité" xfId="185" builtinId="9" hidden="1"/>
    <cellStyle name="Lien hypertexte visité" xfId="187" builtinId="9" hidden="1"/>
    <cellStyle name="Lien hypertexte visité" xfId="189" builtinId="9" hidden="1"/>
    <cellStyle name="Lien hypertexte visité" xfId="191" builtinId="9" hidden="1"/>
    <cellStyle name="Lien hypertexte visité" xfId="193" builtinId="9" hidden="1"/>
    <cellStyle name="Lien hypertexte visité" xfId="195" builtinId="9" hidden="1"/>
    <cellStyle name="Lien hypertexte visité" xfId="197" builtinId="9" hidden="1"/>
    <cellStyle name="Lien hypertexte visité" xfId="199" builtinId="9" hidden="1"/>
    <cellStyle name="Lien hypertexte visité" xfId="201" builtinId="9" hidden="1"/>
    <cellStyle name="Lien hypertexte visité" xfId="203" builtinId="9" hidden="1"/>
    <cellStyle name="Lien hypertexte visité" xfId="205" builtinId="9" hidden="1"/>
    <cellStyle name="Lien hypertexte visité" xfId="207" builtinId="9" hidden="1"/>
    <cellStyle name="Lien hypertexte visité" xfId="209" builtinId="9" hidden="1"/>
    <cellStyle name="Lien hypertexte visité" xfId="211" builtinId="9" hidden="1"/>
    <cellStyle name="Lien hypertexte visité" xfId="213" builtinId="9" hidden="1"/>
    <cellStyle name="Lien hypertexte visité" xfId="215" builtinId="9" hidden="1"/>
    <cellStyle name="Lien hypertexte visité" xfId="217" builtinId="9" hidden="1"/>
    <cellStyle name="Lien hypertexte visité" xfId="219" builtinId="9" hidden="1"/>
    <cellStyle name="Lien hypertexte visité" xfId="221" builtinId="9" hidden="1"/>
    <cellStyle name="Lien hypertexte visité" xfId="223" builtinId="9" hidden="1"/>
    <cellStyle name="Lien hypertexte visité" xfId="225" builtinId="9" hidden="1"/>
    <cellStyle name="Lien hypertexte visité" xfId="227" builtinId="9" hidden="1"/>
    <cellStyle name="Lien hypertexte visité" xfId="229" builtinId="9" hidden="1"/>
    <cellStyle name="Lien hypertexte visité" xfId="231" builtinId="9" hidden="1"/>
    <cellStyle name="Lien hypertexte visité" xfId="233" builtinId="9" hidden="1"/>
    <cellStyle name="Lien hypertexte visité" xfId="235" builtinId="9" hidden="1"/>
    <cellStyle name="Lien hypertexte visité" xfId="237" builtinId="9" hidden="1"/>
    <cellStyle name="Lien hypertexte visité" xfId="239" builtinId="9" hidden="1"/>
    <cellStyle name="Lien hypertexte visité" xfId="241" builtinId="9" hidden="1"/>
    <cellStyle name="Lien hypertexte visité" xfId="243" builtinId="9" hidden="1"/>
    <cellStyle name="Lien hypertexte visité" xfId="245" builtinId="9" hidden="1"/>
    <cellStyle name="Lien hypertexte visité" xfId="247" builtinId="9" hidden="1"/>
    <cellStyle name="Lien hypertexte visité" xfId="249" builtinId="9" hidden="1"/>
    <cellStyle name="Lien hypertexte visité" xfId="251" builtinId="9" hidden="1"/>
    <cellStyle name="Lien hypertexte visité" xfId="253" builtinId="9" hidden="1"/>
    <cellStyle name="Lien hypertexte visité" xfId="255" builtinId="9" hidden="1"/>
    <cellStyle name="Lien hypertexte visité" xfId="257" builtinId="9" hidden="1"/>
    <cellStyle name="Lien hypertexte visité" xfId="259" builtinId="9" hidden="1"/>
    <cellStyle name="Lien hypertexte visité" xfId="261" builtinId="9" hidden="1"/>
    <cellStyle name="Lien hypertexte visité" xfId="263" builtinId="9" hidden="1"/>
    <cellStyle name="Lien hypertexte visité" xfId="265" builtinId="9" hidden="1"/>
    <cellStyle name="Lien hypertexte visité" xfId="267" builtinId="9" hidden="1"/>
    <cellStyle name="Lien hypertexte visité" xfId="269" builtinId="9" hidden="1"/>
    <cellStyle name="Lien hypertexte visité" xfId="271" builtinId="9" hidden="1"/>
    <cellStyle name="Lien hypertexte visité" xfId="273" builtinId="9" hidden="1"/>
    <cellStyle name="Lien hypertexte visité" xfId="275" builtinId="9" hidden="1"/>
    <cellStyle name="Lien hypertexte visité" xfId="277" builtinId="9" hidden="1"/>
    <cellStyle name="Lien hypertexte visité" xfId="279" builtinId="9" hidden="1"/>
    <cellStyle name="Lien hypertexte visité" xfId="281" builtinId="9" hidden="1"/>
    <cellStyle name="Lien hypertexte visité" xfId="283" builtinId="9" hidden="1"/>
    <cellStyle name="Lien hypertexte visité" xfId="285" builtinId="9" hidden="1"/>
    <cellStyle name="Lien hypertexte visité" xfId="287" builtinId="9" hidden="1"/>
    <cellStyle name="Lien hypertexte visité" xfId="289" builtinId="9" hidden="1"/>
    <cellStyle name="Lien hypertexte visité" xfId="291" builtinId="9" hidden="1"/>
    <cellStyle name="Milliers" xfId="292" builtinId="3"/>
    <cellStyle name="Milliers 2" xfId="24"/>
    <cellStyle name="Normal" xfId="0" builtinId="0" customBuiltin="1"/>
    <cellStyle name="Normal 2" xfId="22"/>
    <cellStyle name="Pourcentage" xfId="25" builtinId="5"/>
    <cellStyle name="Pourcentage 2" xfId="23"/>
    <cellStyle name="Result" xfId="6"/>
    <cellStyle name="Result2" xfId="7"/>
  </cellStyles>
  <dxfs count="58">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color rgb="FF9C0006"/>
      </font>
      <fill>
        <patternFill>
          <bgColor rgb="FFFFC7CE"/>
        </patternFill>
      </fill>
    </dxf>
    <dxf>
      <font>
        <color rgb="FF9C0006"/>
      </font>
      <fill>
        <patternFill>
          <bgColor rgb="FFFFC7CE"/>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4"/>
  <sheetViews>
    <sheetView showGridLines="0" tabSelected="1" topLeftCell="B1" workbookViewId="0">
      <selection activeCell="E3" sqref="E3:G3"/>
    </sheetView>
  </sheetViews>
  <sheetFormatPr baseColWidth="10" defaultColWidth="9.375" defaultRowHeight="14.25" x14ac:dyDescent="0.2"/>
  <cols>
    <col min="1" max="1" width="9" style="2" customWidth="1"/>
    <col min="2" max="2" width="4.625" style="2" customWidth="1"/>
    <col min="3" max="3" width="3.875" style="2" customWidth="1"/>
    <col min="4" max="6" width="9.375" style="2"/>
    <col min="7" max="7" width="10.375" style="2" customWidth="1"/>
    <col min="8" max="8" width="70" style="2" customWidth="1"/>
    <col min="9" max="13" width="6.875" style="2" customWidth="1"/>
    <col min="14" max="14" width="25.125" style="2" customWidth="1"/>
    <col min="15" max="15" width="20" style="232" customWidth="1"/>
    <col min="16" max="16" width="5.625" style="8" customWidth="1"/>
    <col min="17" max="17" width="6" style="8" customWidth="1"/>
    <col min="18" max="16384" width="9.375" style="2"/>
  </cols>
  <sheetData>
    <row r="1" spans="1:17" ht="18" x14ac:dyDescent="0.2">
      <c r="B1" s="360" t="s">
        <v>402</v>
      </c>
      <c r="C1" s="360"/>
      <c r="D1" s="360"/>
      <c r="E1" s="360"/>
      <c r="F1" s="360"/>
      <c r="G1" s="360"/>
      <c r="H1" s="360"/>
      <c r="I1" s="366" t="s">
        <v>403</v>
      </c>
      <c r="J1" s="366"/>
      <c r="K1" s="366"/>
      <c r="L1" s="366"/>
      <c r="M1" s="366"/>
      <c r="N1" s="3"/>
      <c r="O1" s="231"/>
    </row>
    <row r="2" spans="1:17" ht="14.1" customHeight="1" thickBot="1" x14ac:dyDescent="0.25">
      <c r="I2" s="366"/>
      <c r="J2" s="366"/>
      <c r="K2" s="366"/>
      <c r="L2" s="366"/>
      <c r="M2" s="366"/>
    </row>
    <row r="3" spans="1:17" ht="20.100000000000001" customHeight="1" thickBot="1" x14ac:dyDescent="0.25">
      <c r="A3" s="28"/>
      <c r="B3" s="361" t="s">
        <v>25</v>
      </c>
      <c r="C3" s="361"/>
      <c r="D3" s="362"/>
      <c r="E3" s="363" t="s">
        <v>331</v>
      </c>
      <c r="F3" s="364"/>
      <c r="G3" s="365"/>
      <c r="H3" s="7" t="s">
        <v>45</v>
      </c>
    </row>
    <row r="4" spans="1:17" ht="15" customHeight="1" thickBot="1" x14ac:dyDescent="0.25">
      <c r="A4" s="28"/>
      <c r="B4" s="28"/>
      <c r="C4" s="28"/>
      <c r="D4" s="28"/>
      <c r="E4" s="28"/>
      <c r="F4" s="28"/>
      <c r="G4" s="28"/>
      <c r="Q4" s="238"/>
    </row>
    <row r="5" spans="1:17" ht="20.100000000000001" customHeight="1" thickBot="1" x14ac:dyDescent="0.25">
      <c r="A5" s="28"/>
      <c r="B5" s="361" t="s">
        <v>32</v>
      </c>
      <c r="C5" s="362"/>
      <c r="D5" s="374" t="s">
        <v>337</v>
      </c>
      <c r="E5" s="372"/>
      <c r="F5" s="372"/>
      <c r="G5" s="373"/>
      <c r="H5" s="7" t="s">
        <v>33</v>
      </c>
      <c r="Q5" s="238"/>
    </row>
    <row r="6" spans="1:17" ht="20.100000000000001" customHeight="1" thickBot="1" x14ac:dyDescent="0.25">
      <c r="A6" s="28"/>
      <c r="B6" s="10" t="s">
        <v>34</v>
      </c>
      <c r="C6" s="10"/>
      <c r="D6" s="374" t="s">
        <v>338</v>
      </c>
      <c r="E6" s="372"/>
      <c r="F6" s="372"/>
      <c r="G6" s="373"/>
      <c r="H6" s="7" t="s">
        <v>44</v>
      </c>
      <c r="I6" s="10" t="s">
        <v>35</v>
      </c>
      <c r="J6" s="187" t="s">
        <v>328</v>
      </c>
      <c r="K6" s="367" t="s">
        <v>47</v>
      </c>
      <c r="L6" s="368"/>
      <c r="M6" s="368"/>
      <c r="Q6" s="238"/>
    </row>
    <row r="7" spans="1:17" x14ac:dyDescent="0.2">
      <c r="A7" s="28"/>
      <c r="B7" s="28"/>
      <c r="C7" s="28"/>
      <c r="D7" s="28"/>
      <c r="E7" s="28"/>
      <c r="F7" s="28"/>
      <c r="G7" s="28"/>
      <c r="Q7" s="238"/>
    </row>
    <row r="8" spans="1:17" ht="18" x14ac:dyDescent="0.2">
      <c r="A8" s="28"/>
      <c r="B8" s="375" t="s">
        <v>50</v>
      </c>
      <c r="C8" s="375"/>
      <c r="D8" s="375"/>
      <c r="E8" s="375"/>
      <c r="F8" s="375"/>
      <c r="G8" s="375"/>
      <c r="H8" s="375"/>
      <c r="I8" s="375"/>
      <c r="J8" s="375"/>
      <c r="K8" s="375"/>
      <c r="L8" s="375"/>
      <c r="M8" s="375"/>
      <c r="Q8" s="238"/>
    </row>
    <row r="9" spans="1:17" x14ac:dyDescent="0.2">
      <c r="A9" s="28"/>
      <c r="B9" s="376" t="s">
        <v>154</v>
      </c>
      <c r="C9" s="377"/>
      <c r="D9" s="377"/>
      <c r="E9" s="377"/>
      <c r="F9" s="377"/>
      <c r="G9" s="377"/>
      <c r="H9" s="377"/>
      <c r="I9" s="377"/>
      <c r="J9" s="377"/>
      <c r="K9" s="377"/>
      <c r="L9" s="377"/>
      <c r="M9" s="377"/>
      <c r="Q9" s="238"/>
    </row>
    <row r="10" spans="1:17" ht="15" customHeight="1" x14ac:dyDescent="0.2">
      <c r="A10" s="28"/>
      <c r="B10" s="176"/>
      <c r="C10" s="177"/>
      <c r="D10" s="177"/>
      <c r="E10" s="177"/>
      <c r="F10" s="177"/>
      <c r="G10" s="177"/>
      <c r="H10" s="177"/>
      <c r="I10" s="356" t="s">
        <v>112</v>
      </c>
      <c r="J10" s="357" t="s">
        <v>110</v>
      </c>
      <c r="K10" s="356" t="s">
        <v>114</v>
      </c>
      <c r="L10" s="356" t="s">
        <v>113</v>
      </c>
      <c r="M10" s="357" t="s">
        <v>111</v>
      </c>
      <c r="Q10" s="238"/>
    </row>
    <row r="11" spans="1:17" ht="27.95" customHeight="1" x14ac:dyDescent="0.2">
      <c r="A11" s="358" t="s">
        <v>322</v>
      </c>
      <c r="B11" s="358"/>
      <c r="C11" s="358"/>
      <c r="D11" s="358"/>
      <c r="E11" s="358"/>
      <c r="F11" s="358"/>
      <c r="G11" s="358"/>
      <c r="H11" s="358"/>
      <c r="I11" s="356"/>
      <c r="J11" s="357"/>
      <c r="K11" s="356"/>
      <c r="L11" s="356"/>
      <c r="M11" s="357"/>
      <c r="Q11" s="238"/>
    </row>
    <row r="12" spans="1:17" ht="20.100000000000001" customHeight="1" thickBot="1" x14ac:dyDescent="0.25">
      <c r="A12" s="359" t="s">
        <v>49</v>
      </c>
      <c r="B12" s="28"/>
      <c r="C12" s="28"/>
      <c r="D12" s="28"/>
      <c r="E12" s="28"/>
      <c r="F12" s="28"/>
      <c r="G12" s="28"/>
      <c r="I12" s="356"/>
      <c r="J12" s="357"/>
      <c r="K12" s="356"/>
      <c r="L12" s="356"/>
      <c r="M12" s="357"/>
      <c r="Q12" s="238"/>
    </row>
    <row r="13" spans="1:17" ht="20.100000000000001" customHeight="1" thickBot="1" x14ac:dyDescent="0.25">
      <c r="A13" s="359"/>
      <c r="B13" s="369" t="s">
        <v>46</v>
      </c>
      <c r="C13" s="369"/>
      <c r="D13" s="370"/>
      <c r="E13" s="371" t="s">
        <v>334</v>
      </c>
      <c r="F13" s="372"/>
      <c r="G13" s="373"/>
      <c r="I13" s="356"/>
      <c r="J13" s="357"/>
      <c r="K13" s="356"/>
      <c r="L13" s="356"/>
      <c r="M13" s="357"/>
      <c r="Q13" s="238"/>
    </row>
    <row r="14" spans="1:17" ht="15.75" customHeight="1" thickBot="1" x14ac:dyDescent="0.25">
      <c r="O14" s="233"/>
      <c r="Q14" s="238"/>
    </row>
    <row r="15" spans="1:17" ht="30" customHeight="1" thickTop="1" thickBot="1" x14ac:dyDescent="0.25">
      <c r="A15" s="31" t="s">
        <v>51</v>
      </c>
      <c r="B15" s="337" t="s">
        <v>301</v>
      </c>
      <c r="C15" s="338"/>
      <c r="D15" s="338"/>
      <c r="E15" s="338"/>
      <c r="F15" s="338"/>
      <c r="G15" s="338"/>
      <c r="H15" s="338"/>
      <c r="I15" s="338"/>
      <c r="J15" s="338"/>
      <c r="K15" s="338"/>
      <c r="L15" s="338"/>
      <c r="M15" s="339"/>
      <c r="N15" s="188" t="str">
        <f>"Note : "&amp;IF(COUNTIF(N17:N24,"Pb :*")&gt;0,"en attente",ROUND(P15,2)&amp;" / 3")</f>
        <v>Note : en attente</v>
      </c>
      <c r="P15" s="336">
        <f>(SUMPRODUCT((LEN(K17:K24)&gt;0)*O17:O24)+2*SUMPRODUCT((LEN(L17:L24)&gt;0)*O17:O24)+3*SUMPRODUCT((LEN(M17:M24)&gt;0)*O17:O24))/(SUM(O17:O24)-SUMPRODUCT((LEN(I17:I24)&gt;0)*O17:O24))</f>
        <v>0</v>
      </c>
      <c r="Q15" s="228">
        <f>(SUM(O17:O24)-SUMPRODUCT((LEN(I17:I24)&gt;0)*O17:O24))/SUM(O17:O24)</f>
        <v>1</v>
      </c>
    </row>
    <row r="16" spans="1:17" ht="17.100000000000001" customHeight="1" x14ac:dyDescent="0.2">
      <c r="A16" s="32" t="s">
        <v>52</v>
      </c>
      <c r="B16" s="345" t="s">
        <v>56</v>
      </c>
      <c r="C16" s="346"/>
      <c r="D16" s="346"/>
      <c r="E16" s="346"/>
      <c r="F16" s="346"/>
      <c r="G16" s="346"/>
      <c r="H16" s="346"/>
      <c r="I16" s="55" t="s">
        <v>42</v>
      </c>
      <c r="J16" s="56">
        <v>0</v>
      </c>
      <c r="K16" s="57">
        <v>1</v>
      </c>
      <c r="L16" s="57">
        <v>2</v>
      </c>
      <c r="M16" s="58">
        <v>3</v>
      </c>
    </row>
    <row r="17" spans="1:17" ht="32.1" customHeight="1" x14ac:dyDescent="0.2">
      <c r="A17" s="42"/>
      <c r="B17" s="347" t="s">
        <v>61</v>
      </c>
      <c r="C17" s="348"/>
      <c r="D17" s="348"/>
      <c r="E17" s="348"/>
      <c r="F17" s="348"/>
      <c r="G17" s="348"/>
      <c r="H17" s="349"/>
      <c r="I17" s="196"/>
      <c r="J17" s="197"/>
      <c r="K17" s="198"/>
      <c r="L17" s="198"/>
      <c r="M17" s="199"/>
      <c r="N17" s="176" t="str">
        <f t="shared" ref="N17:N18" si="0">IF(O17=0,"",IF(LEN(I17&amp;J17&amp;K17&amp;L17&amp;M17)&gt;1,"Pb : Trop de caractères saisis",IF(LEN(I17&amp;J17&amp;K17&amp;L17&amp;M17)=0,"Pb : cocher une des 5 cases","")))</f>
        <v>Pb : cocher une des 5 cases</v>
      </c>
      <c r="O17" s="234">
        <v>0.1</v>
      </c>
    </row>
    <row r="18" spans="1:17" ht="17.100000000000001" customHeight="1" thickBot="1" x14ac:dyDescent="0.25">
      <c r="A18" s="54"/>
      <c r="B18" s="350" t="s">
        <v>60</v>
      </c>
      <c r="C18" s="351"/>
      <c r="D18" s="351"/>
      <c r="E18" s="351"/>
      <c r="F18" s="351"/>
      <c r="G18" s="351"/>
      <c r="H18" s="352"/>
      <c r="I18" s="200"/>
      <c r="J18" s="201"/>
      <c r="K18" s="202"/>
      <c r="L18" s="202"/>
      <c r="M18" s="203"/>
      <c r="N18" s="176" t="str">
        <f t="shared" si="0"/>
        <v>Pb : cocher une des 5 cases</v>
      </c>
      <c r="O18" s="234">
        <v>0.3</v>
      </c>
    </row>
    <row r="19" spans="1:17" ht="17.100000000000001" customHeight="1" x14ac:dyDescent="0.2">
      <c r="A19" s="32" t="s">
        <v>53</v>
      </c>
      <c r="B19" s="345" t="s">
        <v>57</v>
      </c>
      <c r="C19" s="346"/>
      <c r="D19" s="346"/>
      <c r="E19" s="346"/>
      <c r="F19" s="346"/>
      <c r="G19" s="346"/>
      <c r="H19" s="346"/>
      <c r="I19" s="55" t="s">
        <v>42</v>
      </c>
      <c r="J19" s="56">
        <v>0</v>
      </c>
      <c r="K19" s="57">
        <v>1</v>
      </c>
      <c r="L19" s="57">
        <v>2</v>
      </c>
      <c r="M19" s="58">
        <v>3</v>
      </c>
      <c r="O19" s="234"/>
    </row>
    <row r="20" spans="1:17" ht="42.95" customHeight="1" thickBot="1" x14ac:dyDescent="0.25">
      <c r="A20" s="41"/>
      <c r="B20" s="353" t="s">
        <v>62</v>
      </c>
      <c r="C20" s="354"/>
      <c r="D20" s="354"/>
      <c r="E20" s="354"/>
      <c r="F20" s="354"/>
      <c r="G20" s="354"/>
      <c r="H20" s="355"/>
      <c r="I20" s="204"/>
      <c r="J20" s="205"/>
      <c r="K20" s="206"/>
      <c r="L20" s="207"/>
      <c r="M20" s="208"/>
      <c r="N20" s="176" t="str">
        <f>IF(O20=0,"",IF(LEN(I20&amp;J20&amp;K20&amp;L20&amp;M20)&gt;1,"Pb : Trop de caractères saisis",IF(LEN(I20&amp;J20&amp;K20&amp;L20&amp;M20)=0,"Pb : cocher une des 5 cases","")))</f>
        <v>Pb : cocher une des 5 cases</v>
      </c>
      <c r="O20" s="234">
        <v>0.15</v>
      </c>
    </row>
    <row r="21" spans="1:17" ht="17.100000000000001" customHeight="1" x14ac:dyDescent="0.2">
      <c r="A21" s="32" t="s">
        <v>54</v>
      </c>
      <c r="B21" s="345" t="s">
        <v>58</v>
      </c>
      <c r="C21" s="346"/>
      <c r="D21" s="346"/>
      <c r="E21" s="346"/>
      <c r="F21" s="346"/>
      <c r="G21" s="346"/>
      <c r="H21" s="346"/>
      <c r="I21" s="55" t="s">
        <v>42</v>
      </c>
      <c r="J21" s="56">
        <v>0</v>
      </c>
      <c r="K21" s="57">
        <v>1</v>
      </c>
      <c r="L21" s="57">
        <v>2</v>
      </c>
      <c r="M21" s="58">
        <v>3</v>
      </c>
      <c r="O21" s="234"/>
    </row>
    <row r="22" spans="1:17" ht="32.1" customHeight="1" thickBot="1" x14ac:dyDescent="0.25">
      <c r="A22" s="40"/>
      <c r="B22" s="347" t="s">
        <v>63</v>
      </c>
      <c r="C22" s="348"/>
      <c r="D22" s="348"/>
      <c r="E22" s="348"/>
      <c r="F22" s="348"/>
      <c r="G22" s="348"/>
      <c r="H22" s="348"/>
      <c r="I22" s="196"/>
      <c r="J22" s="209"/>
      <c r="K22" s="198"/>
      <c r="L22" s="198"/>
      <c r="M22" s="199"/>
      <c r="N22" s="176" t="str">
        <f>IF(O22=0,"",IF(LEN(I22&amp;J22&amp;K22&amp;L22&amp;M22)&gt;1,"Pb : Trop de caractères saisis",IF(LEN(I22&amp;J22&amp;K22&amp;L22&amp;M22)=0,"Pb : cocher une des 5 cases","")))</f>
        <v>Pb : cocher une des 5 cases</v>
      </c>
      <c r="O22" s="234">
        <v>0.2</v>
      </c>
    </row>
    <row r="23" spans="1:17" ht="17.100000000000001" customHeight="1" x14ac:dyDescent="0.2">
      <c r="A23" s="33" t="s">
        <v>55</v>
      </c>
      <c r="B23" s="340" t="s">
        <v>59</v>
      </c>
      <c r="C23" s="341"/>
      <c r="D23" s="341"/>
      <c r="E23" s="341"/>
      <c r="F23" s="341"/>
      <c r="G23" s="341"/>
      <c r="H23" s="341"/>
      <c r="I23" s="55" t="s">
        <v>42</v>
      </c>
      <c r="J23" s="59">
        <v>0</v>
      </c>
      <c r="K23" s="57">
        <v>1</v>
      </c>
      <c r="L23" s="57">
        <v>2</v>
      </c>
      <c r="M23" s="58">
        <v>3</v>
      </c>
      <c r="O23" s="234"/>
    </row>
    <row r="24" spans="1:17" ht="32.1" customHeight="1" thickBot="1" x14ac:dyDescent="0.25">
      <c r="A24" s="47"/>
      <c r="B24" s="412" t="s">
        <v>64</v>
      </c>
      <c r="C24" s="413"/>
      <c r="D24" s="413"/>
      <c r="E24" s="413"/>
      <c r="F24" s="413"/>
      <c r="G24" s="413"/>
      <c r="H24" s="414"/>
      <c r="I24" s="210"/>
      <c r="J24" s="211"/>
      <c r="K24" s="212"/>
      <c r="L24" s="212"/>
      <c r="M24" s="213"/>
      <c r="N24" s="176" t="str">
        <f>IF(O24=0,"",IF(LEN(I24&amp;J24&amp;K24&amp;L24&amp;M24)&gt;1,"Pb : Trop de caractères saisis",IF(LEN(I24&amp;J24&amp;K24&amp;L24&amp;M24)=0,"Pb : cocher une des 5 cases","")))</f>
        <v>Pb : cocher une des 5 cases</v>
      </c>
      <c r="O24" s="234">
        <v>0.25</v>
      </c>
    </row>
    <row r="25" spans="1:17" ht="15.75" thickTop="1" thickBot="1" x14ac:dyDescent="0.25">
      <c r="A25" s="17"/>
      <c r="B25" s="18"/>
      <c r="C25" s="28"/>
      <c r="D25" s="28"/>
      <c r="E25" s="28"/>
      <c r="F25" s="28"/>
      <c r="G25" s="28"/>
      <c r="H25" s="28"/>
      <c r="I25" s="19"/>
      <c r="J25" s="20"/>
      <c r="K25" s="20"/>
      <c r="L25" s="20"/>
      <c r="M25" s="20"/>
      <c r="Q25" s="229"/>
    </row>
    <row r="26" spans="1:17" ht="30" customHeight="1" thickTop="1" thickBot="1" x14ac:dyDescent="0.25">
      <c r="A26" s="34" t="s">
        <v>65</v>
      </c>
      <c r="B26" s="415" t="s">
        <v>302</v>
      </c>
      <c r="C26" s="416"/>
      <c r="D26" s="416"/>
      <c r="E26" s="416"/>
      <c r="F26" s="416"/>
      <c r="G26" s="416"/>
      <c r="H26" s="416"/>
      <c r="I26" s="416"/>
      <c r="J26" s="416"/>
      <c r="K26" s="416"/>
      <c r="L26" s="416"/>
      <c r="M26" s="417"/>
      <c r="N26" s="189" t="str">
        <f>"Note : "&amp;IF(COUNTIF(N28:N44,"Pb :*")&gt;0,"en attente",ROUND(P26,2)&amp;" / 3")</f>
        <v>Note : en attente</v>
      </c>
      <c r="P26" s="336" t="e">
        <f>(SUMPRODUCT((LEN(K28:K44)&gt;0)*O28:O44)+2*SUMPRODUCT((LEN(L28:L44)&gt;0)*O28:O44)+3*SUMPRODUCT((LEN(M28:M44)&gt;0)*O28:O44))/(SUM(O28:O44)-SUMPRODUCT((LEN(I28:I44)&gt;0)*O28:O44))</f>
        <v>#VALUE!</v>
      </c>
      <c r="Q26" s="230" t="e">
        <f>(SUM(O28:O44)-SUMPRODUCT((LEN(I28:I44)&gt;0)*O28:O44))/SUM(O28:O44)</f>
        <v>#VALUE!</v>
      </c>
    </row>
    <row r="27" spans="1:17" ht="17.100000000000001" customHeight="1" x14ac:dyDescent="0.2">
      <c r="A27" s="35" t="s">
        <v>66</v>
      </c>
      <c r="B27" s="418" t="s">
        <v>72</v>
      </c>
      <c r="C27" s="419"/>
      <c r="D27" s="419"/>
      <c r="E27" s="419"/>
      <c r="F27" s="419"/>
      <c r="G27" s="419"/>
      <c r="H27" s="420"/>
      <c r="I27" s="60" t="s">
        <v>42</v>
      </c>
      <c r="J27" s="61">
        <v>0</v>
      </c>
      <c r="K27" s="62">
        <v>1</v>
      </c>
      <c r="L27" s="62">
        <v>2</v>
      </c>
      <c r="M27" s="63">
        <v>3</v>
      </c>
      <c r="O27" s="235"/>
      <c r="Q27" s="229"/>
    </row>
    <row r="28" spans="1:17" ht="17.100000000000001" customHeight="1" x14ac:dyDescent="0.2">
      <c r="A28" s="48"/>
      <c r="B28" s="405" t="s">
        <v>78</v>
      </c>
      <c r="C28" s="389"/>
      <c r="D28" s="389"/>
      <c r="E28" s="389"/>
      <c r="F28" s="389"/>
      <c r="G28" s="389"/>
      <c r="H28" s="390"/>
      <c r="I28" s="196"/>
      <c r="J28" s="197"/>
      <c r="K28" s="198"/>
      <c r="L28" s="198"/>
      <c r="M28" s="199"/>
      <c r="N28" s="176" t="str">
        <f t="shared" ref="N28:N30" si="1">IF(O28=0,"",IF(LEN(I28&amp;J28&amp;K28&amp;L28&amp;M28)&gt;1,"Pb : Trop de caractères saisis",IF(LEN(I28&amp;J28&amp;K28&amp;L28&amp;M28)=0,"Pb : cocher une des 5 cases","")))</f>
        <v>Pb : cocher une des 5 cases</v>
      </c>
      <c r="O28" s="234">
        <v>0.05</v>
      </c>
    </row>
    <row r="29" spans="1:17" ht="17.100000000000001" customHeight="1" x14ac:dyDescent="0.2">
      <c r="A29" s="73"/>
      <c r="B29" s="342" t="s">
        <v>79</v>
      </c>
      <c r="C29" s="343"/>
      <c r="D29" s="343"/>
      <c r="E29" s="343"/>
      <c r="F29" s="343"/>
      <c r="G29" s="343"/>
      <c r="H29" s="344"/>
      <c r="I29" s="214"/>
      <c r="J29" s="215"/>
      <c r="K29" s="206"/>
      <c r="L29" s="206"/>
      <c r="M29" s="216"/>
      <c r="N29" s="176" t="str">
        <f t="shared" si="1"/>
        <v>Pb : cocher une des 5 cases</v>
      </c>
      <c r="O29" s="234" t="str">
        <f>IF(option="ERPI",0,IF(option="ERPP",0.1,"Il faut renseigner l'option du candidat"))</f>
        <v>Il faut renseigner l'option du candidat</v>
      </c>
    </row>
    <row r="30" spans="1:17" ht="27.95" customHeight="1" thickBot="1" x14ac:dyDescent="0.25">
      <c r="A30" s="49"/>
      <c r="B30" s="394" t="s">
        <v>339</v>
      </c>
      <c r="C30" s="395"/>
      <c r="D30" s="395"/>
      <c r="E30" s="395"/>
      <c r="F30" s="395"/>
      <c r="G30" s="395"/>
      <c r="H30" s="396"/>
      <c r="I30" s="200"/>
      <c r="J30" s="217"/>
      <c r="K30" s="202"/>
      <c r="L30" s="202"/>
      <c r="M30" s="203"/>
      <c r="N30" s="176" t="str">
        <f t="shared" si="1"/>
        <v>Pb : cocher une des 5 cases</v>
      </c>
      <c r="O30" s="234" t="str">
        <f>IF(option="ERPI",0.1,IF(option="ERPP",0,"Il faut renseigner l'option du candidat"))</f>
        <v>Il faut renseigner l'option du candidat</v>
      </c>
    </row>
    <row r="31" spans="1:17" ht="17.100000000000001" customHeight="1" x14ac:dyDescent="0.2">
      <c r="A31" s="35" t="s">
        <v>67</v>
      </c>
      <c r="B31" s="418" t="s">
        <v>73</v>
      </c>
      <c r="C31" s="419"/>
      <c r="D31" s="419"/>
      <c r="E31" s="419"/>
      <c r="F31" s="419"/>
      <c r="G31" s="419"/>
      <c r="H31" s="420"/>
      <c r="I31" s="60" t="s">
        <v>42</v>
      </c>
      <c r="J31" s="61">
        <v>0</v>
      </c>
      <c r="K31" s="62">
        <v>1</v>
      </c>
      <c r="L31" s="62">
        <v>2</v>
      </c>
      <c r="M31" s="63">
        <v>3</v>
      </c>
      <c r="O31" s="234"/>
    </row>
    <row r="32" spans="1:17" ht="17.100000000000001" customHeight="1" x14ac:dyDescent="0.2">
      <c r="A32" s="48"/>
      <c r="B32" s="388" t="s">
        <v>80</v>
      </c>
      <c r="C32" s="389"/>
      <c r="D32" s="389"/>
      <c r="E32" s="389"/>
      <c r="F32" s="389"/>
      <c r="G32" s="389"/>
      <c r="H32" s="390"/>
      <c r="I32" s="196"/>
      <c r="J32" s="197"/>
      <c r="K32" s="198"/>
      <c r="L32" s="198"/>
      <c r="M32" s="199"/>
      <c r="N32" s="176" t="str">
        <f t="shared" ref="N32:N33" si="2">IF(O32=0,"",IF(LEN(I32&amp;J32&amp;K32&amp;L32&amp;M32)&gt;1,"Pb : Trop de caractères saisis",IF(LEN(I32&amp;J32&amp;K32&amp;L32&amp;M32)=0,"Pb : cocher une des 5 cases","")))</f>
        <v>Pb : cocher une des 5 cases</v>
      </c>
      <c r="O32" s="234">
        <v>0.1</v>
      </c>
    </row>
    <row r="33" spans="1:17" ht="17.100000000000001" customHeight="1" thickBot="1" x14ac:dyDescent="0.25">
      <c r="A33" s="49"/>
      <c r="B33" s="394" t="s">
        <v>81</v>
      </c>
      <c r="C33" s="402"/>
      <c r="D33" s="402"/>
      <c r="E33" s="402"/>
      <c r="F33" s="402"/>
      <c r="G33" s="402"/>
      <c r="H33" s="403"/>
      <c r="I33" s="200"/>
      <c r="J33" s="217"/>
      <c r="K33" s="202"/>
      <c r="L33" s="202"/>
      <c r="M33" s="203"/>
      <c r="N33" s="176" t="str">
        <f t="shared" si="2"/>
        <v>Pb : cocher une des 5 cases</v>
      </c>
      <c r="O33" s="234">
        <v>0.1</v>
      </c>
    </row>
    <row r="34" spans="1:17" ht="17.100000000000001" customHeight="1" x14ac:dyDescent="0.2">
      <c r="A34" s="35" t="s">
        <v>68</v>
      </c>
      <c r="B34" s="418" t="s">
        <v>74</v>
      </c>
      <c r="C34" s="419"/>
      <c r="D34" s="419"/>
      <c r="E34" s="419"/>
      <c r="F34" s="419"/>
      <c r="G34" s="419"/>
      <c r="H34" s="420"/>
      <c r="I34" s="60" t="s">
        <v>42</v>
      </c>
      <c r="J34" s="61">
        <v>0</v>
      </c>
      <c r="K34" s="62">
        <v>1</v>
      </c>
      <c r="L34" s="62">
        <v>2</v>
      </c>
      <c r="M34" s="63">
        <v>3</v>
      </c>
      <c r="O34" s="234"/>
    </row>
    <row r="35" spans="1:17" ht="17.100000000000001" customHeight="1" x14ac:dyDescent="0.2">
      <c r="A35" s="48"/>
      <c r="B35" s="405" t="s">
        <v>82</v>
      </c>
      <c r="C35" s="389"/>
      <c r="D35" s="389"/>
      <c r="E35" s="389"/>
      <c r="F35" s="389"/>
      <c r="G35" s="389"/>
      <c r="H35" s="390"/>
      <c r="I35" s="196"/>
      <c r="J35" s="197"/>
      <c r="K35" s="198"/>
      <c r="L35" s="198"/>
      <c r="M35" s="199"/>
      <c r="N35" s="176" t="str">
        <f t="shared" ref="N35:N37" si="3">IF(O35=0,"",IF(LEN(I35&amp;J35&amp;K35&amp;L35&amp;M35)&gt;1,"Pb : Trop de caractères saisis",IF(LEN(I35&amp;J35&amp;K35&amp;L35&amp;M35)=0,"Pb : cocher une des 5 cases","")))</f>
        <v>Pb : cocher une des 5 cases</v>
      </c>
      <c r="O35" s="234">
        <v>0.05</v>
      </c>
    </row>
    <row r="36" spans="1:17" ht="17.100000000000001" customHeight="1" x14ac:dyDescent="0.2">
      <c r="A36" s="73"/>
      <c r="B36" s="382" t="s">
        <v>83</v>
      </c>
      <c r="C36" s="383"/>
      <c r="D36" s="383"/>
      <c r="E36" s="383"/>
      <c r="F36" s="383"/>
      <c r="G36" s="383"/>
      <c r="H36" s="384"/>
      <c r="I36" s="214"/>
      <c r="J36" s="215"/>
      <c r="K36" s="206"/>
      <c r="L36" s="206"/>
      <c r="M36" s="216"/>
      <c r="N36" s="176" t="str">
        <f t="shared" si="3"/>
        <v>Pb : cocher une des 5 cases</v>
      </c>
      <c r="O36" s="234">
        <v>0.05</v>
      </c>
    </row>
    <row r="37" spans="1:17" ht="17.100000000000001" customHeight="1" thickBot="1" x14ac:dyDescent="0.25">
      <c r="A37" s="49"/>
      <c r="B37" s="394" t="s">
        <v>84</v>
      </c>
      <c r="C37" s="395"/>
      <c r="D37" s="395"/>
      <c r="E37" s="395"/>
      <c r="F37" s="395"/>
      <c r="G37" s="395"/>
      <c r="H37" s="396"/>
      <c r="I37" s="214"/>
      <c r="J37" s="217"/>
      <c r="K37" s="202"/>
      <c r="L37" s="202"/>
      <c r="M37" s="203"/>
      <c r="N37" s="176" t="str">
        <f t="shared" si="3"/>
        <v>Pb : cocher une des 5 cases</v>
      </c>
      <c r="O37" s="234">
        <v>0.1</v>
      </c>
    </row>
    <row r="38" spans="1:17" ht="17.100000000000001" customHeight="1" x14ac:dyDescent="0.2">
      <c r="A38" s="35" t="s">
        <v>69</v>
      </c>
      <c r="B38" s="418" t="s">
        <v>75</v>
      </c>
      <c r="C38" s="419"/>
      <c r="D38" s="419"/>
      <c r="E38" s="419"/>
      <c r="F38" s="419"/>
      <c r="G38" s="419"/>
      <c r="H38" s="420"/>
      <c r="I38" s="60" t="s">
        <v>42</v>
      </c>
      <c r="J38" s="61">
        <v>0</v>
      </c>
      <c r="K38" s="62">
        <v>1</v>
      </c>
      <c r="L38" s="62">
        <v>2</v>
      </c>
      <c r="M38" s="63">
        <v>3</v>
      </c>
      <c r="O38" s="234"/>
    </row>
    <row r="39" spans="1:17" ht="17.100000000000001" customHeight="1" x14ac:dyDescent="0.2">
      <c r="A39" s="48"/>
      <c r="B39" s="405" t="s">
        <v>85</v>
      </c>
      <c r="C39" s="389"/>
      <c r="D39" s="389"/>
      <c r="E39" s="389"/>
      <c r="F39" s="389"/>
      <c r="G39" s="389"/>
      <c r="H39" s="390"/>
      <c r="I39" s="196"/>
      <c r="J39" s="197"/>
      <c r="K39" s="198"/>
      <c r="L39" s="198"/>
      <c r="M39" s="199"/>
      <c r="N39" s="176" t="str">
        <f t="shared" ref="N39:N40" si="4">IF(O39=0,"",IF(LEN(I39&amp;J39&amp;K39&amp;L39&amp;M39)&gt;1,"Pb : Trop de caractères saisis",IF(LEN(I39&amp;J39&amp;K39&amp;L39&amp;M39)=0,"Pb : cocher une des 5 cases","")))</f>
        <v>Pb : cocher une des 5 cases</v>
      </c>
      <c r="O39" s="234">
        <v>0.05</v>
      </c>
    </row>
    <row r="40" spans="1:17" ht="17.100000000000001" customHeight="1" thickBot="1" x14ac:dyDescent="0.25">
      <c r="A40" s="49"/>
      <c r="B40" s="394" t="s">
        <v>86</v>
      </c>
      <c r="C40" s="402"/>
      <c r="D40" s="402"/>
      <c r="E40" s="402"/>
      <c r="F40" s="402"/>
      <c r="G40" s="402"/>
      <c r="H40" s="403"/>
      <c r="I40" s="200"/>
      <c r="J40" s="217"/>
      <c r="K40" s="202"/>
      <c r="L40" s="202"/>
      <c r="M40" s="203"/>
      <c r="N40" s="176" t="str">
        <f t="shared" si="4"/>
        <v>Pb : cocher une des 5 cases</v>
      </c>
      <c r="O40" s="234">
        <v>0.05</v>
      </c>
    </row>
    <row r="41" spans="1:17" ht="17.100000000000001" customHeight="1" x14ac:dyDescent="0.2">
      <c r="A41" s="35" t="s">
        <v>70</v>
      </c>
      <c r="B41" s="418" t="s">
        <v>76</v>
      </c>
      <c r="C41" s="419"/>
      <c r="D41" s="419"/>
      <c r="E41" s="419"/>
      <c r="F41" s="419"/>
      <c r="G41" s="419"/>
      <c r="H41" s="420"/>
      <c r="I41" s="60" t="s">
        <v>42</v>
      </c>
      <c r="J41" s="61">
        <v>0</v>
      </c>
      <c r="K41" s="62">
        <v>1</v>
      </c>
      <c r="L41" s="62">
        <v>2</v>
      </c>
      <c r="M41" s="63">
        <v>3</v>
      </c>
      <c r="O41" s="234"/>
    </row>
    <row r="42" spans="1:17" ht="17.100000000000001" customHeight="1" thickBot="1" x14ac:dyDescent="0.25">
      <c r="A42" s="48"/>
      <c r="B42" s="405" t="s">
        <v>87</v>
      </c>
      <c r="C42" s="389"/>
      <c r="D42" s="389"/>
      <c r="E42" s="389"/>
      <c r="F42" s="389"/>
      <c r="G42" s="389"/>
      <c r="H42" s="390"/>
      <c r="I42" s="196"/>
      <c r="J42" s="197"/>
      <c r="K42" s="198"/>
      <c r="L42" s="198"/>
      <c r="M42" s="199"/>
      <c r="N42" s="176" t="str">
        <f>IF(O42=0,"",IF(LEN(I42&amp;J42&amp;K42&amp;L42&amp;M42)&gt;1,"Pb : Trop de caractères saisis",IF(LEN(I42&amp;J42&amp;K42&amp;L42&amp;M42)=0,"Pb : cocher une des 5 cases","")))</f>
        <v>Pb : cocher une des 5 cases</v>
      </c>
      <c r="O42" s="234">
        <v>0.05</v>
      </c>
    </row>
    <row r="43" spans="1:17" ht="17.100000000000001" customHeight="1" x14ac:dyDescent="0.2">
      <c r="A43" s="35" t="s">
        <v>71</v>
      </c>
      <c r="B43" s="418" t="s">
        <v>77</v>
      </c>
      <c r="C43" s="419"/>
      <c r="D43" s="419"/>
      <c r="E43" s="419"/>
      <c r="F43" s="419"/>
      <c r="G43" s="419"/>
      <c r="H43" s="420"/>
      <c r="I43" s="60" t="s">
        <v>42</v>
      </c>
      <c r="J43" s="61">
        <v>0</v>
      </c>
      <c r="K43" s="62">
        <v>1</v>
      </c>
      <c r="L43" s="62">
        <v>2</v>
      </c>
      <c r="M43" s="63">
        <v>3</v>
      </c>
      <c r="O43" s="234"/>
    </row>
    <row r="44" spans="1:17" ht="17.100000000000001" customHeight="1" thickBot="1" x14ac:dyDescent="0.25">
      <c r="A44" s="50"/>
      <c r="B44" s="385" t="s">
        <v>88</v>
      </c>
      <c r="C44" s="386"/>
      <c r="D44" s="386"/>
      <c r="E44" s="386"/>
      <c r="F44" s="386"/>
      <c r="G44" s="386"/>
      <c r="H44" s="387"/>
      <c r="I44" s="210"/>
      <c r="J44" s="211"/>
      <c r="K44" s="212"/>
      <c r="L44" s="212"/>
      <c r="M44" s="213"/>
      <c r="N44" s="176" t="str">
        <f>IF(O44=0,"",IF(LEN(I44&amp;J44&amp;K44&amp;L44&amp;M44)&gt;1,"Pb : Trop de caractères saisis",IF(LEN(I44&amp;J44&amp;K44&amp;L44&amp;M44)=0,"Pb : cocher une des 5 cases","")))</f>
        <v>Pb : cocher une des 5 cases</v>
      </c>
      <c r="O44" s="234">
        <v>0.1</v>
      </c>
    </row>
    <row r="45" spans="1:17" s="22" customFormat="1" ht="16.5" thickTop="1" thickBot="1" x14ac:dyDescent="0.3">
      <c r="N45" s="2"/>
      <c r="O45" s="236"/>
      <c r="P45" s="184"/>
      <c r="Q45" s="184"/>
    </row>
    <row r="46" spans="1:17" ht="30" customHeight="1" thickTop="1" thickBot="1" x14ac:dyDescent="0.25">
      <c r="A46" s="36" t="s">
        <v>89</v>
      </c>
      <c r="B46" s="441" t="s">
        <v>303</v>
      </c>
      <c r="C46" s="442"/>
      <c r="D46" s="442"/>
      <c r="E46" s="442"/>
      <c r="F46" s="442"/>
      <c r="G46" s="442"/>
      <c r="H46" s="442"/>
      <c r="I46" s="442"/>
      <c r="J46" s="442"/>
      <c r="K46" s="442"/>
      <c r="L46" s="442"/>
      <c r="M46" s="443"/>
      <c r="N46" s="190" t="str">
        <f>"Note : "&amp;IF(COUNTIF(N48:N61,"Pb :*")&gt;0,"en attente",ROUND(P46,2)&amp;" / 3")</f>
        <v>Note : en attente</v>
      </c>
      <c r="P46" s="336" t="e">
        <f>(SUMPRODUCT((LEN(K48:K61)&gt;0)*O48:O61)+2*SUMPRODUCT((LEN(L48:L61)&gt;0)*O48:O61)+3*SUMPRODUCT((LEN(M48:M61)&gt;0)*O48:O61))/(SUM(O48:O61)-SUMPRODUCT((LEN(I48:I61)&gt;0)*O48:O61))</f>
        <v>#VALUE!</v>
      </c>
      <c r="Q46" s="230" t="e">
        <f>(SUM(O48:O61)-SUMPRODUCT((LEN(I48:I61)&gt;0)*O48:O61))/SUM(O48:O61)</f>
        <v>#VALUE!</v>
      </c>
    </row>
    <row r="47" spans="1:17" ht="17.100000000000001" customHeight="1" x14ac:dyDescent="0.2">
      <c r="A47" s="37" t="s">
        <v>95</v>
      </c>
      <c r="B47" s="421" t="s">
        <v>90</v>
      </c>
      <c r="C47" s="422"/>
      <c r="D47" s="422"/>
      <c r="E47" s="422"/>
      <c r="F47" s="422"/>
      <c r="G47" s="422"/>
      <c r="H47" s="423"/>
      <c r="I47" s="64" t="s">
        <v>42</v>
      </c>
      <c r="J47" s="65">
        <v>0</v>
      </c>
      <c r="K47" s="66">
        <v>1</v>
      </c>
      <c r="L47" s="66">
        <v>2</v>
      </c>
      <c r="M47" s="67">
        <v>3</v>
      </c>
      <c r="O47" s="235"/>
      <c r="Q47" s="229"/>
    </row>
    <row r="48" spans="1:17" ht="57" customHeight="1" x14ac:dyDescent="0.2">
      <c r="A48" s="43"/>
      <c r="B48" s="388" t="s">
        <v>100</v>
      </c>
      <c r="C48" s="389"/>
      <c r="D48" s="389"/>
      <c r="E48" s="389"/>
      <c r="F48" s="389"/>
      <c r="G48" s="389"/>
      <c r="H48" s="390"/>
      <c r="I48" s="196"/>
      <c r="J48" s="197"/>
      <c r="K48" s="198"/>
      <c r="L48" s="198"/>
      <c r="M48" s="199"/>
      <c r="N48" s="176" t="str">
        <f t="shared" ref="N48:N49" si="5">IF(O48=0,"",IF(LEN(I48&amp;J48&amp;K48&amp;L48&amp;M48)&gt;1,"Pb : Trop de caractères saisis",IF(LEN(I48&amp;J48&amp;K48&amp;L48&amp;M48)=0,"Pb : cocher une des 5 cases","")))</f>
        <v>Pb : cocher une des 5 cases</v>
      </c>
      <c r="O48" s="234">
        <v>0.1</v>
      </c>
    </row>
    <row r="49" spans="1:17" ht="32.1" customHeight="1" thickBot="1" x14ac:dyDescent="0.25">
      <c r="A49" s="51"/>
      <c r="B49" s="394" t="s">
        <v>101</v>
      </c>
      <c r="C49" s="402"/>
      <c r="D49" s="402"/>
      <c r="E49" s="402"/>
      <c r="F49" s="402"/>
      <c r="G49" s="402"/>
      <c r="H49" s="403"/>
      <c r="I49" s="214"/>
      <c r="J49" s="205"/>
      <c r="K49" s="202"/>
      <c r="L49" s="202"/>
      <c r="M49" s="203"/>
      <c r="N49" s="176" t="str">
        <f t="shared" si="5"/>
        <v>Pb : cocher une des 5 cases</v>
      </c>
      <c r="O49" s="234" t="str">
        <f>IF(option="ERPI",0,IF(option="ERPP",0.1,"Il faut renseigner l'option du candidat"))</f>
        <v>Il faut renseigner l'option du candidat</v>
      </c>
    </row>
    <row r="50" spans="1:17" ht="17.100000000000001" customHeight="1" x14ac:dyDescent="0.2">
      <c r="A50" s="37" t="s">
        <v>96</v>
      </c>
      <c r="B50" s="421" t="s">
        <v>91</v>
      </c>
      <c r="C50" s="422"/>
      <c r="D50" s="422"/>
      <c r="E50" s="422"/>
      <c r="F50" s="422"/>
      <c r="G50" s="422"/>
      <c r="H50" s="423"/>
      <c r="I50" s="64" t="s">
        <v>42</v>
      </c>
      <c r="J50" s="65">
        <v>0</v>
      </c>
      <c r="K50" s="66">
        <v>1</v>
      </c>
      <c r="L50" s="66">
        <v>2</v>
      </c>
      <c r="M50" s="67">
        <v>3</v>
      </c>
      <c r="O50" s="234"/>
    </row>
    <row r="51" spans="1:17" ht="17.100000000000001" customHeight="1" x14ac:dyDescent="0.2">
      <c r="A51" s="43"/>
      <c r="B51" s="405" t="s">
        <v>102</v>
      </c>
      <c r="C51" s="389"/>
      <c r="D51" s="389"/>
      <c r="E51" s="389"/>
      <c r="F51" s="389"/>
      <c r="G51" s="389"/>
      <c r="H51" s="390"/>
      <c r="I51" s="196"/>
      <c r="J51" s="197"/>
      <c r="K51" s="198"/>
      <c r="L51" s="198"/>
      <c r="M51" s="199"/>
      <c r="N51" s="176" t="str">
        <f t="shared" ref="N51:N53" si="6">IF(O51=0,"",IF(LEN(I51&amp;J51&amp;K51&amp;L51&amp;M51)&gt;1,"Pb : Trop de caractères saisis",IF(LEN(I51&amp;J51&amp;K51&amp;L51&amp;M51)=0,"Pb : cocher une des 5 cases","")))</f>
        <v>Pb : cocher une des 5 cases</v>
      </c>
      <c r="O51" s="234">
        <v>0.1</v>
      </c>
    </row>
    <row r="52" spans="1:17" ht="17.100000000000001" customHeight="1" x14ac:dyDescent="0.2">
      <c r="A52" s="74"/>
      <c r="B52" s="425" t="s">
        <v>103</v>
      </c>
      <c r="C52" s="380"/>
      <c r="D52" s="380"/>
      <c r="E52" s="380"/>
      <c r="F52" s="380"/>
      <c r="G52" s="380"/>
      <c r="H52" s="381"/>
      <c r="I52" s="218"/>
      <c r="J52" s="219"/>
      <c r="K52" s="220"/>
      <c r="L52" s="220"/>
      <c r="M52" s="216"/>
      <c r="N52" s="176" t="str">
        <f t="shared" si="6"/>
        <v>Pb : cocher une des 5 cases</v>
      </c>
      <c r="O52" s="234">
        <v>0.1</v>
      </c>
    </row>
    <row r="53" spans="1:17" ht="17.100000000000001" customHeight="1" thickBot="1" x14ac:dyDescent="0.25">
      <c r="A53" s="51"/>
      <c r="B53" s="424" t="s">
        <v>104</v>
      </c>
      <c r="C53" s="402"/>
      <c r="D53" s="402"/>
      <c r="E53" s="402"/>
      <c r="F53" s="402"/>
      <c r="G53" s="402"/>
      <c r="H53" s="403"/>
      <c r="I53" s="214"/>
      <c r="J53" s="217"/>
      <c r="K53" s="202"/>
      <c r="L53" s="202"/>
      <c r="M53" s="203"/>
      <c r="N53" s="176" t="str">
        <f t="shared" si="6"/>
        <v>Pb : cocher une des 5 cases</v>
      </c>
      <c r="O53" s="234">
        <v>0.1</v>
      </c>
    </row>
    <row r="54" spans="1:17" ht="17.100000000000001" customHeight="1" x14ac:dyDescent="0.2">
      <c r="A54" s="37" t="s">
        <v>97</v>
      </c>
      <c r="B54" s="421" t="s">
        <v>92</v>
      </c>
      <c r="C54" s="422"/>
      <c r="D54" s="422"/>
      <c r="E54" s="422"/>
      <c r="F54" s="422"/>
      <c r="G54" s="422"/>
      <c r="H54" s="423"/>
      <c r="I54" s="64" t="s">
        <v>42</v>
      </c>
      <c r="J54" s="65">
        <v>0</v>
      </c>
      <c r="K54" s="66">
        <v>1</v>
      </c>
      <c r="L54" s="66">
        <v>2</v>
      </c>
      <c r="M54" s="67">
        <v>3</v>
      </c>
      <c r="O54" s="234"/>
    </row>
    <row r="55" spans="1:17" ht="32.1" customHeight="1" x14ac:dyDescent="0.2">
      <c r="A55" s="43"/>
      <c r="B55" s="388" t="s">
        <v>105</v>
      </c>
      <c r="C55" s="389"/>
      <c r="D55" s="389"/>
      <c r="E55" s="389"/>
      <c r="F55" s="389"/>
      <c r="G55" s="389"/>
      <c r="H55" s="390"/>
      <c r="I55" s="196"/>
      <c r="J55" s="197"/>
      <c r="K55" s="198"/>
      <c r="L55" s="198"/>
      <c r="M55" s="199"/>
      <c r="N55" s="176" t="str">
        <f>IF(O55=0,"",IF(LEN(I55&amp;J55&amp;K55&amp;L55&amp;M55)&gt;1,"Pb : Trop de caractères saisis",IF(LEN(I55&amp;J55&amp;K55&amp;L55&amp;M55)=0,"Pb : cocher une des 5 cases","")))</f>
        <v>Pb : cocher une des 5 cases</v>
      </c>
      <c r="O55" s="234">
        <v>0.1</v>
      </c>
    </row>
    <row r="56" spans="1:17" ht="32.1" customHeight="1" x14ac:dyDescent="0.2">
      <c r="A56" s="74"/>
      <c r="B56" s="342" t="s">
        <v>106</v>
      </c>
      <c r="C56" s="380"/>
      <c r="D56" s="380"/>
      <c r="E56" s="380"/>
      <c r="F56" s="380"/>
      <c r="G56" s="380"/>
      <c r="H56" s="381"/>
      <c r="I56" s="218"/>
      <c r="J56" s="219"/>
      <c r="K56" s="220"/>
      <c r="L56" s="220"/>
      <c r="M56" s="216"/>
      <c r="N56" s="176" t="str">
        <f>IF(O56=0,"",IF(LEN(I56&amp;J56&amp;K56&amp;L56&amp;M56)&gt;1,"Pb : Trop de caractères saisis",IF(LEN(I56&amp;J56&amp;K56&amp;L56&amp;M56)=0,"Pb : cocher une des 5 cases","")))</f>
        <v>Pb : cocher une des 5 cases</v>
      </c>
      <c r="O56" s="234" t="str">
        <f>IF(option="ERPI",0,IF(option="ERPP",0.1,"Il faut renseigner l'option du candidat"))</f>
        <v>Il faut renseigner l'option du candidat</v>
      </c>
    </row>
    <row r="57" spans="1:17" ht="32.1" customHeight="1" thickBot="1" x14ac:dyDescent="0.25">
      <c r="A57" s="51"/>
      <c r="B57" s="394" t="s">
        <v>107</v>
      </c>
      <c r="C57" s="402"/>
      <c r="D57" s="402"/>
      <c r="E57" s="402"/>
      <c r="F57" s="402"/>
      <c r="G57" s="402"/>
      <c r="H57" s="403"/>
      <c r="I57" s="214"/>
      <c r="J57" s="217"/>
      <c r="K57" s="202"/>
      <c r="L57" s="202"/>
      <c r="M57" s="203"/>
      <c r="N57" s="176" t="str">
        <f>IF(O57=0,"",IF(LEN(I57&amp;J57&amp;K57&amp;L57&amp;M57)&gt;1,"Pb : Trop de caractères saisis",IF(LEN(I57&amp;J57&amp;K57&amp;L57&amp;M57)=0,"Pb : cocher une des 5 cases","")))</f>
        <v>Pb : cocher une des 5 cases</v>
      </c>
      <c r="O57" s="234" t="str">
        <f>IF(option="ERPI",0.1,IF(option="ERPP",0,"Il faut renseigner l'option du candidat"))</f>
        <v>Il faut renseigner l'option du candidat</v>
      </c>
    </row>
    <row r="58" spans="1:17" ht="17.100000000000001" customHeight="1" x14ac:dyDescent="0.2">
      <c r="A58" s="37" t="s">
        <v>98</v>
      </c>
      <c r="B58" s="421" t="s">
        <v>93</v>
      </c>
      <c r="C58" s="422"/>
      <c r="D58" s="422"/>
      <c r="E58" s="422"/>
      <c r="F58" s="422"/>
      <c r="G58" s="422"/>
      <c r="H58" s="422"/>
      <c r="I58" s="68" t="s">
        <v>42</v>
      </c>
      <c r="J58" s="65">
        <v>0</v>
      </c>
      <c r="K58" s="66">
        <v>1</v>
      </c>
      <c r="L58" s="66">
        <v>2</v>
      </c>
      <c r="M58" s="67">
        <v>3</v>
      </c>
      <c r="O58" s="234"/>
    </row>
    <row r="59" spans="1:17" ht="17.100000000000001" customHeight="1" thickBot="1" x14ac:dyDescent="0.25">
      <c r="A59" s="43"/>
      <c r="B59" s="438" t="s">
        <v>108</v>
      </c>
      <c r="C59" s="439"/>
      <c r="D59" s="439"/>
      <c r="E59" s="439"/>
      <c r="F59" s="439"/>
      <c r="G59" s="439"/>
      <c r="H59" s="440"/>
      <c r="I59" s="196"/>
      <c r="J59" s="197"/>
      <c r="K59" s="221"/>
      <c r="L59" s="221"/>
      <c r="M59" s="222"/>
      <c r="N59" s="176" t="str">
        <f>IF(O59=0,"",IF(LEN(I59&amp;J59&amp;K59&amp;L59&amp;M59)&gt;1,"Pb : Trop de caractères saisis",IF(LEN(I59&amp;J59&amp;K59&amp;L59&amp;M59)=0,"Pb : cocher une des 5 cases","")))</f>
        <v>Pb : cocher une des 5 cases</v>
      </c>
      <c r="O59" s="234">
        <v>0.1</v>
      </c>
    </row>
    <row r="60" spans="1:17" ht="17.100000000000001" customHeight="1" x14ac:dyDescent="0.2">
      <c r="A60" s="37" t="s">
        <v>99</v>
      </c>
      <c r="B60" s="421" t="s">
        <v>94</v>
      </c>
      <c r="C60" s="422"/>
      <c r="D60" s="422"/>
      <c r="E60" s="422"/>
      <c r="F60" s="422"/>
      <c r="G60" s="422"/>
      <c r="H60" s="422"/>
      <c r="I60" s="68" t="s">
        <v>42</v>
      </c>
      <c r="J60" s="65">
        <v>0</v>
      </c>
      <c r="K60" s="66">
        <v>1</v>
      </c>
      <c r="L60" s="66">
        <v>2</v>
      </c>
      <c r="M60" s="67">
        <v>3</v>
      </c>
      <c r="O60" s="234"/>
    </row>
    <row r="61" spans="1:17" ht="17.100000000000001" customHeight="1" thickBot="1" x14ac:dyDescent="0.25">
      <c r="A61" s="44"/>
      <c r="B61" s="432" t="s">
        <v>109</v>
      </c>
      <c r="C61" s="433"/>
      <c r="D61" s="433"/>
      <c r="E61" s="433"/>
      <c r="F61" s="433"/>
      <c r="G61" s="433"/>
      <c r="H61" s="434"/>
      <c r="I61" s="196"/>
      <c r="J61" s="211"/>
      <c r="K61" s="212"/>
      <c r="L61" s="212"/>
      <c r="M61" s="213"/>
      <c r="N61" s="176" t="str">
        <f>IF(O61=0,"",IF(LEN(I61&amp;J61&amp;K61&amp;L61&amp;M61)&gt;1,"Pb : Trop de caractères saisis",IF(LEN(I61&amp;J61&amp;K61&amp;L61&amp;M61)=0,"Pb : cocher une des 5 cases","")))</f>
        <v>Pb : cocher une des 5 cases</v>
      </c>
      <c r="O61" s="234">
        <v>0.05</v>
      </c>
    </row>
    <row r="62" spans="1:17" ht="15.75" thickTop="1" thickBot="1" x14ac:dyDescent="0.25">
      <c r="A62" s="17"/>
      <c r="B62" s="18"/>
      <c r="C62" s="28"/>
      <c r="D62" s="28"/>
      <c r="E62" s="28"/>
      <c r="F62" s="28"/>
      <c r="G62" s="28"/>
      <c r="H62" s="28"/>
      <c r="I62" s="53"/>
      <c r="J62" s="20"/>
      <c r="K62" s="20"/>
      <c r="L62" s="20"/>
      <c r="M62" s="20"/>
      <c r="Q62" s="229"/>
    </row>
    <row r="63" spans="1:17" ht="30" customHeight="1" thickTop="1" thickBot="1" x14ac:dyDescent="0.25">
      <c r="A63" s="38" t="s">
        <v>115</v>
      </c>
      <c r="B63" s="435" t="s">
        <v>304</v>
      </c>
      <c r="C63" s="436"/>
      <c r="D63" s="436"/>
      <c r="E63" s="436"/>
      <c r="F63" s="436"/>
      <c r="G63" s="436"/>
      <c r="H63" s="436"/>
      <c r="I63" s="436"/>
      <c r="J63" s="436"/>
      <c r="K63" s="436"/>
      <c r="L63" s="436"/>
      <c r="M63" s="437"/>
      <c r="N63" s="191" t="str">
        <f>"Note : "&amp;IF(COUNTIF(N65:N68,"Pb :*")&gt;0,"en attente",ROUNDUP(P63,1)&amp;" / 3")</f>
        <v>Note : en attente</v>
      </c>
      <c r="P63" s="336">
        <f>(SUMPRODUCT((LEN(K65:K68)&gt;0)*O65:O68)+2*SUMPRODUCT((LEN(L65:L68)&gt;0)*O65:O68)+3*SUMPRODUCT((LEN(M65:M68)&gt;0)*O65:O68))/(SUM(O65:O68)-SUMPRODUCT((LEN(I65:I68)&gt;0)*O65:O68))</f>
        <v>0</v>
      </c>
      <c r="Q63" s="230">
        <f>(SUM(O65:O68)-SUMPRODUCT((LEN(I65:I68)&gt;0)*O65:O68))/SUM(O65:O68)</f>
        <v>1</v>
      </c>
    </row>
    <row r="64" spans="1:17" ht="17.100000000000001" customHeight="1" x14ac:dyDescent="0.2">
      <c r="A64" s="39" t="s">
        <v>116</v>
      </c>
      <c r="B64" s="397" t="s">
        <v>118</v>
      </c>
      <c r="C64" s="398"/>
      <c r="D64" s="398"/>
      <c r="E64" s="398"/>
      <c r="F64" s="398"/>
      <c r="G64" s="398"/>
      <c r="H64" s="399"/>
      <c r="I64" s="69" t="s">
        <v>42</v>
      </c>
      <c r="J64" s="70">
        <v>0</v>
      </c>
      <c r="K64" s="71">
        <v>1</v>
      </c>
      <c r="L64" s="71">
        <v>2</v>
      </c>
      <c r="M64" s="72">
        <v>3</v>
      </c>
      <c r="O64" s="235"/>
      <c r="Q64" s="229"/>
    </row>
    <row r="65" spans="1:17" ht="32.1" customHeight="1" x14ac:dyDescent="0.2">
      <c r="A65" s="45"/>
      <c r="B65" s="388" t="s">
        <v>120</v>
      </c>
      <c r="C65" s="400"/>
      <c r="D65" s="400"/>
      <c r="E65" s="400"/>
      <c r="F65" s="400"/>
      <c r="G65" s="400"/>
      <c r="H65" s="401"/>
      <c r="I65" s="223"/>
      <c r="J65" s="197"/>
      <c r="K65" s="198"/>
      <c r="L65" s="198"/>
      <c r="M65" s="199"/>
      <c r="N65" s="176" t="str">
        <f t="shared" ref="N65:N66" si="7">IF(O65=0,"",IF(LEN(I65&amp;J65&amp;K65&amp;L65&amp;M65)&gt;1,"Pb : Trop de caractères saisis",IF(LEN(I65&amp;J65&amp;K65&amp;L65&amp;M65)=0,"Pb : cocher une des 5 cases","")))</f>
        <v>Pb : cocher une des 5 cases</v>
      </c>
      <c r="O65" s="234">
        <v>0.1</v>
      </c>
    </row>
    <row r="66" spans="1:17" ht="17.100000000000001" customHeight="1" thickBot="1" x14ac:dyDescent="0.25">
      <c r="A66" s="75"/>
      <c r="B66" s="394" t="s">
        <v>121</v>
      </c>
      <c r="C66" s="402"/>
      <c r="D66" s="402"/>
      <c r="E66" s="402"/>
      <c r="F66" s="402"/>
      <c r="G66" s="402"/>
      <c r="H66" s="403"/>
      <c r="I66" s="224"/>
      <c r="J66" s="217"/>
      <c r="K66" s="202"/>
      <c r="L66" s="202"/>
      <c r="M66" s="203"/>
      <c r="N66" s="176" t="str">
        <f t="shared" si="7"/>
        <v>Pb : cocher une des 5 cases</v>
      </c>
      <c r="O66" s="234">
        <v>0.2</v>
      </c>
    </row>
    <row r="67" spans="1:17" ht="17.100000000000001" customHeight="1" x14ac:dyDescent="0.2">
      <c r="A67" s="39" t="s">
        <v>117</v>
      </c>
      <c r="B67" s="397" t="s">
        <v>119</v>
      </c>
      <c r="C67" s="398"/>
      <c r="D67" s="398"/>
      <c r="E67" s="398"/>
      <c r="F67" s="398"/>
      <c r="G67" s="398"/>
      <c r="H67" s="399"/>
      <c r="I67" s="69" t="s">
        <v>42</v>
      </c>
      <c r="J67" s="70">
        <v>0</v>
      </c>
      <c r="K67" s="71">
        <v>1</v>
      </c>
      <c r="L67" s="71">
        <v>2</v>
      </c>
      <c r="M67" s="72">
        <v>3</v>
      </c>
      <c r="O67" s="234"/>
    </row>
    <row r="68" spans="1:17" ht="17.100000000000001" customHeight="1" thickBot="1" x14ac:dyDescent="0.25">
      <c r="A68" s="46"/>
      <c r="B68" s="385" t="s">
        <v>122</v>
      </c>
      <c r="C68" s="386"/>
      <c r="D68" s="386"/>
      <c r="E68" s="386"/>
      <c r="F68" s="386"/>
      <c r="G68" s="386"/>
      <c r="H68" s="387"/>
      <c r="I68" s="225"/>
      <c r="J68" s="211"/>
      <c r="K68" s="212"/>
      <c r="L68" s="212"/>
      <c r="M68" s="213"/>
      <c r="N68" s="176" t="str">
        <f>IF(O68=0,"",IF(LEN(I68&amp;J68&amp;K68&amp;L68&amp;M68)&gt;1,"Pb : Trop de caractères saisis",IF(LEN(I68&amp;J68&amp;K68&amp;L68&amp;M68)=0,"Pb : cocher une des 5 cases","")))</f>
        <v>Pb : cocher une des 5 cases</v>
      </c>
      <c r="O68" s="234">
        <v>0.2</v>
      </c>
    </row>
    <row r="69" spans="1:17" ht="17.100000000000001" customHeight="1" thickTop="1" thickBot="1" x14ac:dyDescent="0.25">
      <c r="A69" s="77"/>
      <c r="B69" s="78"/>
      <c r="C69" s="79"/>
      <c r="D69" s="79"/>
      <c r="E69" s="79"/>
      <c r="F69" s="79"/>
      <c r="G69" s="79"/>
      <c r="H69" s="79"/>
      <c r="I69" s="76"/>
      <c r="J69" s="76"/>
      <c r="K69" s="76"/>
      <c r="L69" s="76"/>
      <c r="M69" s="76"/>
      <c r="Q69" s="229"/>
    </row>
    <row r="70" spans="1:17" ht="30" customHeight="1" thickTop="1" thickBot="1" x14ac:dyDescent="0.25">
      <c r="A70" s="82" t="s">
        <v>123</v>
      </c>
      <c r="B70" s="406" t="s">
        <v>327</v>
      </c>
      <c r="C70" s="407"/>
      <c r="D70" s="407"/>
      <c r="E70" s="407"/>
      <c r="F70" s="407"/>
      <c r="G70" s="407"/>
      <c r="H70" s="407"/>
      <c r="I70" s="407"/>
      <c r="J70" s="407"/>
      <c r="K70" s="407"/>
      <c r="L70" s="407"/>
      <c r="M70" s="408"/>
      <c r="N70" s="192" t="str">
        <f>"Note : "&amp;IF(COUNTIF(N72:N86,"Pb :*")&gt;0,"en attente",ROUNDUP(P70,1)&amp;" / 3")</f>
        <v>Note : en attente</v>
      </c>
      <c r="P70" s="336">
        <f>(SUMPRODUCT((LEN(K72:K86)&gt;0)*O72:O86)+2*SUMPRODUCT((LEN(L72:L86)&gt;0)*O72:O86)+3*SUMPRODUCT((LEN(M72:M86)&gt;0)*O72:O86))/(SUM(O72:O86)-SUMPRODUCT((LEN(I72:I86)&gt;0)*O72:O86))</f>
        <v>0</v>
      </c>
      <c r="Q70" s="230">
        <f>(SUM(O72:O86)-SUMPRODUCT((LEN(I72:I86)&gt;0)*O72:O86))/SUM(O72:O86)</f>
        <v>1</v>
      </c>
    </row>
    <row r="71" spans="1:17" ht="17.100000000000001" customHeight="1" x14ac:dyDescent="0.2">
      <c r="A71" s="83" t="s">
        <v>124</v>
      </c>
      <c r="B71" s="391" t="s">
        <v>130</v>
      </c>
      <c r="C71" s="392"/>
      <c r="D71" s="392"/>
      <c r="E71" s="392"/>
      <c r="F71" s="392"/>
      <c r="G71" s="392"/>
      <c r="H71" s="393"/>
      <c r="I71" s="88" t="s">
        <v>42</v>
      </c>
      <c r="J71" s="89">
        <v>0</v>
      </c>
      <c r="K71" s="90">
        <v>1</v>
      </c>
      <c r="L71" s="90">
        <v>2</v>
      </c>
      <c r="M71" s="91">
        <v>3</v>
      </c>
      <c r="O71" s="235"/>
      <c r="Q71" s="229"/>
    </row>
    <row r="72" spans="1:17" ht="17.100000000000001" customHeight="1" thickBot="1" x14ac:dyDescent="0.25">
      <c r="A72" s="84"/>
      <c r="B72" s="405" t="s">
        <v>131</v>
      </c>
      <c r="C72" s="389"/>
      <c r="D72" s="389"/>
      <c r="E72" s="389"/>
      <c r="F72" s="389"/>
      <c r="G72" s="389"/>
      <c r="H72" s="390"/>
      <c r="I72" s="223"/>
      <c r="J72" s="197"/>
      <c r="K72" s="198"/>
      <c r="L72" s="198"/>
      <c r="M72" s="199"/>
      <c r="N72" s="176" t="str">
        <f>IF(O72=0,"",IF(LEN(I72&amp;J72&amp;K72&amp;L72&amp;M72)&gt;1,"Pb : Trop de caractères saisis",IF(LEN(I72&amp;J72&amp;K72&amp;L72&amp;M72)=0,"Pb : cocher une des 5 cases","")))</f>
        <v>Pb : cocher une des 5 cases</v>
      </c>
      <c r="O72" s="234">
        <v>0.05</v>
      </c>
    </row>
    <row r="73" spans="1:17" ht="17.100000000000001" customHeight="1" x14ac:dyDescent="0.2">
      <c r="A73" s="83" t="s">
        <v>125</v>
      </c>
      <c r="B73" s="391" t="s">
        <v>132</v>
      </c>
      <c r="C73" s="392"/>
      <c r="D73" s="392"/>
      <c r="E73" s="392"/>
      <c r="F73" s="392"/>
      <c r="G73" s="392"/>
      <c r="H73" s="393"/>
      <c r="I73" s="88" t="s">
        <v>42</v>
      </c>
      <c r="J73" s="89">
        <v>0</v>
      </c>
      <c r="K73" s="90">
        <v>1</v>
      </c>
      <c r="L73" s="90">
        <v>2</v>
      </c>
      <c r="M73" s="91">
        <v>3</v>
      </c>
      <c r="O73" s="234"/>
    </row>
    <row r="74" spans="1:17" ht="32.1" customHeight="1" thickBot="1" x14ac:dyDescent="0.25">
      <c r="A74" s="84"/>
      <c r="B74" s="388" t="s">
        <v>133</v>
      </c>
      <c r="C74" s="389"/>
      <c r="D74" s="389"/>
      <c r="E74" s="389"/>
      <c r="F74" s="389"/>
      <c r="G74" s="389"/>
      <c r="H74" s="390"/>
      <c r="I74" s="223"/>
      <c r="J74" s="197"/>
      <c r="K74" s="198"/>
      <c r="L74" s="198"/>
      <c r="M74" s="199"/>
      <c r="N74" s="176" t="str">
        <f>IF(O74=0,"",IF(LEN(I74&amp;J74&amp;K74&amp;L74&amp;M74)&gt;1,"Pb : Trop de caractères saisis",IF(LEN(I74&amp;J74&amp;K74&amp;L74&amp;M74)=0,"Pb : cocher une des 5 cases","")))</f>
        <v>Pb : cocher une des 5 cases</v>
      </c>
      <c r="O74" s="234">
        <v>0.1</v>
      </c>
    </row>
    <row r="75" spans="1:17" ht="17.100000000000001" customHeight="1" x14ac:dyDescent="0.2">
      <c r="A75" s="83" t="s">
        <v>126</v>
      </c>
      <c r="B75" s="391" t="s">
        <v>134</v>
      </c>
      <c r="C75" s="392"/>
      <c r="D75" s="392"/>
      <c r="E75" s="392"/>
      <c r="F75" s="392"/>
      <c r="G75" s="392"/>
      <c r="H75" s="393"/>
      <c r="I75" s="88" t="s">
        <v>42</v>
      </c>
      <c r="J75" s="89">
        <v>0</v>
      </c>
      <c r="K75" s="90">
        <v>1</v>
      </c>
      <c r="L75" s="90">
        <v>2</v>
      </c>
      <c r="M75" s="91">
        <v>3</v>
      </c>
      <c r="O75" s="234"/>
    </row>
    <row r="76" spans="1:17" ht="17.100000000000001" customHeight="1" x14ac:dyDescent="0.2">
      <c r="A76" s="84"/>
      <c r="B76" s="405" t="s">
        <v>135</v>
      </c>
      <c r="C76" s="389"/>
      <c r="D76" s="389"/>
      <c r="E76" s="389"/>
      <c r="F76" s="389"/>
      <c r="G76" s="389"/>
      <c r="H76" s="390"/>
      <c r="I76" s="223"/>
      <c r="J76" s="197"/>
      <c r="K76" s="198"/>
      <c r="L76" s="198"/>
      <c r="M76" s="199"/>
      <c r="N76" s="176" t="str">
        <f t="shared" ref="N76:N78" si="8">IF(O76=0,"",IF(LEN(I76&amp;J76&amp;K76&amp;L76&amp;M76)&gt;1,"Pb : Trop de caractères saisis",IF(LEN(I76&amp;J76&amp;K76&amp;L76&amp;M76)=0,"Pb : cocher une des 5 cases","")))</f>
        <v>Pb : cocher une des 5 cases</v>
      </c>
      <c r="O76" s="234">
        <v>0.05</v>
      </c>
    </row>
    <row r="77" spans="1:17" ht="17.100000000000001" customHeight="1" x14ac:dyDescent="0.2">
      <c r="A77" s="85"/>
      <c r="B77" s="382" t="s">
        <v>136</v>
      </c>
      <c r="C77" s="383"/>
      <c r="D77" s="383"/>
      <c r="E77" s="383"/>
      <c r="F77" s="383"/>
      <c r="G77" s="383"/>
      <c r="H77" s="384"/>
      <c r="I77" s="226"/>
      <c r="J77" s="215"/>
      <c r="K77" s="206"/>
      <c r="L77" s="206"/>
      <c r="M77" s="216"/>
      <c r="N77" s="176" t="str">
        <f t="shared" si="8"/>
        <v>Pb : cocher une des 5 cases</v>
      </c>
      <c r="O77" s="234">
        <v>0.05</v>
      </c>
    </row>
    <row r="78" spans="1:17" ht="17.100000000000001" customHeight="1" thickBot="1" x14ac:dyDescent="0.25">
      <c r="A78" s="86"/>
      <c r="B78" s="394" t="s">
        <v>137</v>
      </c>
      <c r="C78" s="395"/>
      <c r="D78" s="395"/>
      <c r="E78" s="395"/>
      <c r="F78" s="395"/>
      <c r="G78" s="395"/>
      <c r="H78" s="396"/>
      <c r="I78" s="224"/>
      <c r="J78" s="217"/>
      <c r="K78" s="202"/>
      <c r="L78" s="202"/>
      <c r="M78" s="203"/>
      <c r="N78" s="176" t="str">
        <f t="shared" si="8"/>
        <v>Pb : cocher une des 5 cases</v>
      </c>
      <c r="O78" s="234">
        <v>0.1</v>
      </c>
    </row>
    <row r="79" spans="1:17" ht="17.100000000000001" customHeight="1" x14ac:dyDescent="0.2">
      <c r="A79" s="83" t="s">
        <v>127</v>
      </c>
      <c r="B79" s="391" t="s">
        <v>138</v>
      </c>
      <c r="C79" s="392"/>
      <c r="D79" s="392"/>
      <c r="E79" s="392"/>
      <c r="F79" s="392"/>
      <c r="G79" s="392"/>
      <c r="H79" s="393"/>
      <c r="I79" s="88" t="s">
        <v>42</v>
      </c>
      <c r="J79" s="89">
        <v>0</v>
      </c>
      <c r="K79" s="90">
        <v>1</v>
      </c>
      <c r="L79" s="90">
        <v>2</v>
      </c>
      <c r="M79" s="91">
        <v>3</v>
      </c>
      <c r="O79" s="234"/>
    </row>
    <row r="80" spans="1:17" ht="42.95" customHeight="1" thickBot="1" x14ac:dyDescent="0.25">
      <c r="A80" s="84"/>
      <c r="B80" s="388" t="s">
        <v>139</v>
      </c>
      <c r="C80" s="389"/>
      <c r="D80" s="389"/>
      <c r="E80" s="389"/>
      <c r="F80" s="389"/>
      <c r="G80" s="389"/>
      <c r="H80" s="390"/>
      <c r="I80" s="223"/>
      <c r="J80" s="197"/>
      <c r="K80" s="198"/>
      <c r="L80" s="198"/>
      <c r="M80" s="199"/>
      <c r="N80" s="176" t="str">
        <f>IF(O80=0,"",IF(LEN(I80&amp;J80&amp;K80&amp;L80&amp;M80)&gt;1,"Pb : Trop de caractères saisis",IF(LEN(I80&amp;J80&amp;K80&amp;L80&amp;M80)=0,"Pb : cocher une des 5 cases","")))</f>
        <v>Pb : cocher une des 5 cases</v>
      </c>
      <c r="O80" s="234">
        <v>0.05</v>
      </c>
    </row>
    <row r="81" spans="1:17" ht="17.100000000000001" customHeight="1" x14ac:dyDescent="0.2">
      <c r="A81" s="83" t="s">
        <v>128</v>
      </c>
      <c r="B81" s="391" t="s">
        <v>140</v>
      </c>
      <c r="C81" s="392"/>
      <c r="D81" s="392"/>
      <c r="E81" s="392"/>
      <c r="F81" s="392"/>
      <c r="G81" s="392"/>
      <c r="H81" s="393"/>
      <c r="I81" s="88" t="s">
        <v>42</v>
      </c>
      <c r="J81" s="89">
        <v>0</v>
      </c>
      <c r="K81" s="90">
        <v>1</v>
      </c>
      <c r="L81" s="90">
        <v>2</v>
      </c>
      <c r="M81" s="91">
        <v>3</v>
      </c>
      <c r="O81" s="234"/>
    </row>
    <row r="82" spans="1:17" ht="32.1" customHeight="1" thickBot="1" x14ac:dyDescent="0.25">
      <c r="A82" s="84"/>
      <c r="B82" s="388" t="s">
        <v>141</v>
      </c>
      <c r="C82" s="389"/>
      <c r="D82" s="389"/>
      <c r="E82" s="389"/>
      <c r="F82" s="389"/>
      <c r="G82" s="389"/>
      <c r="H82" s="390"/>
      <c r="I82" s="223"/>
      <c r="J82" s="197"/>
      <c r="K82" s="198"/>
      <c r="L82" s="198"/>
      <c r="M82" s="199"/>
      <c r="N82" s="176" t="str">
        <f>IF(O82=0,"",IF(LEN(I82&amp;J82&amp;K82&amp;L82&amp;M82)&gt;1,"Pb : Trop de caractères saisis",IF(LEN(I82&amp;J82&amp;K82&amp;L82&amp;M82)=0,"Pb : cocher une des 5 cases","")))</f>
        <v>Pb : cocher une des 5 cases</v>
      </c>
      <c r="O82" s="234">
        <v>0.05</v>
      </c>
    </row>
    <row r="83" spans="1:17" ht="17.100000000000001" customHeight="1" x14ac:dyDescent="0.2">
      <c r="A83" s="83" t="s">
        <v>129</v>
      </c>
      <c r="B83" s="391" t="s">
        <v>142</v>
      </c>
      <c r="C83" s="392"/>
      <c r="D83" s="392"/>
      <c r="E83" s="392"/>
      <c r="F83" s="392"/>
      <c r="G83" s="392"/>
      <c r="H83" s="393"/>
      <c r="I83" s="88" t="s">
        <v>42</v>
      </c>
      <c r="J83" s="89">
        <v>0</v>
      </c>
      <c r="K83" s="90">
        <v>1</v>
      </c>
      <c r="L83" s="90">
        <v>2</v>
      </c>
      <c r="M83" s="91">
        <v>3</v>
      </c>
      <c r="O83" s="234"/>
    </row>
    <row r="84" spans="1:17" ht="32.1" customHeight="1" x14ac:dyDescent="0.2">
      <c r="A84" s="84"/>
      <c r="B84" s="388" t="s">
        <v>144</v>
      </c>
      <c r="C84" s="389"/>
      <c r="D84" s="389"/>
      <c r="E84" s="389"/>
      <c r="F84" s="389"/>
      <c r="G84" s="389"/>
      <c r="H84" s="390"/>
      <c r="I84" s="196"/>
      <c r="J84" s="197"/>
      <c r="K84" s="198"/>
      <c r="L84" s="198"/>
      <c r="M84" s="199"/>
      <c r="N84" s="176" t="str">
        <f t="shared" ref="N84:N86" si="9">IF(O84=0,"",IF(LEN(I84&amp;J84&amp;K84&amp;L84&amp;M84)&gt;1,"Pb : Trop de caractères saisis",IF(LEN(I84&amp;J84&amp;K84&amp;L84&amp;M84)=0,"Pb : cocher une des 5 cases","")))</f>
        <v>Pb : cocher une des 5 cases</v>
      </c>
      <c r="O84" s="234">
        <v>0.05</v>
      </c>
    </row>
    <row r="85" spans="1:17" ht="32.1" customHeight="1" x14ac:dyDescent="0.2">
      <c r="A85" s="85"/>
      <c r="B85" s="342" t="s">
        <v>326</v>
      </c>
      <c r="C85" s="380"/>
      <c r="D85" s="380"/>
      <c r="E85" s="380"/>
      <c r="F85" s="380"/>
      <c r="G85" s="380"/>
      <c r="H85" s="381"/>
      <c r="I85" s="227"/>
      <c r="J85" s="219"/>
      <c r="K85" s="220"/>
      <c r="L85" s="220"/>
      <c r="M85" s="216"/>
      <c r="N85" s="176" t="str">
        <f t="shared" si="9"/>
        <v>Pb : cocher une des 5 cases</v>
      </c>
      <c r="O85" s="234">
        <v>0.05</v>
      </c>
    </row>
    <row r="86" spans="1:17" ht="17.100000000000001" customHeight="1" thickBot="1" x14ac:dyDescent="0.25">
      <c r="A86" s="87"/>
      <c r="B86" s="385" t="s">
        <v>143</v>
      </c>
      <c r="C86" s="386"/>
      <c r="D86" s="386"/>
      <c r="E86" s="386"/>
      <c r="F86" s="386"/>
      <c r="G86" s="386"/>
      <c r="H86" s="387"/>
      <c r="I86" s="225"/>
      <c r="J86" s="211"/>
      <c r="K86" s="212"/>
      <c r="L86" s="212"/>
      <c r="M86" s="213"/>
      <c r="N86" s="176" t="str">
        <f t="shared" si="9"/>
        <v>Pb : cocher une des 5 cases</v>
      </c>
      <c r="O86" s="234">
        <v>0.1</v>
      </c>
    </row>
    <row r="87" spans="1:17" ht="17.100000000000001" customHeight="1" thickTop="1" x14ac:dyDescent="0.2">
      <c r="A87" s="106"/>
      <c r="B87" s="104"/>
      <c r="C87" s="18"/>
      <c r="D87" s="18"/>
      <c r="E87" s="18"/>
      <c r="F87" s="18"/>
      <c r="G87" s="18"/>
      <c r="H87" s="18"/>
      <c r="I87" s="76"/>
      <c r="J87" s="105"/>
      <c r="K87" s="105"/>
      <c r="L87" s="105"/>
      <c r="M87" s="105"/>
      <c r="Q87" s="229"/>
    </row>
    <row r="88" spans="1:17" ht="15" thickBot="1" x14ac:dyDescent="0.25">
      <c r="A88" s="80"/>
      <c r="B88" s="79"/>
      <c r="C88" s="81"/>
      <c r="D88" s="81"/>
      <c r="E88" s="81"/>
      <c r="F88" s="81"/>
      <c r="G88" s="81"/>
      <c r="H88" s="81"/>
      <c r="I88" s="76"/>
      <c r="J88" s="76"/>
      <c r="K88" s="76"/>
      <c r="L88" s="76"/>
      <c r="M88" s="76"/>
      <c r="Q88" s="229"/>
    </row>
    <row r="89" spans="1:17" ht="18.75" thickBot="1" x14ac:dyDescent="0.25">
      <c r="A89" s="101"/>
      <c r="B89" s="427" t="s">
        <v>394</v>
      </c>
      <c r="C89" s="428"/>
      <c r="D89" s="428"/>
      <c r="E89" s="428"/>
      <c r="F89" s="428"/>
      <c r="G89" s="428"/>
      <c r="H89" s="428"/>
      <c r="I89" s="426" t="str">
        <f>IF(M91&lt;0.8,"en attente",ROUNDUP(SUM(P15:P86),1))</f>
        <v>en attente</v>
      </c>
      <c r="J89" s="426"/>
      <c r="K89" s="426"/>
      <c r="L89" s="426"/>
      <c r="M89" s="195" t="s">
        <v>395</v>
      </c>
      <c r="P89" s="185"/>
      <c r="Q89" s="186"/>
    </row>
    <row r="90" spans="1:17" ht="15" thickBot="1" x14ac:dyDescent="0.25">
      <c r="B90" s="23"/>
      <c r="C90" s="23"/>
      <c r="D90" s="23"/>
      <c r="E90" s="23"/>
      <c r="F90" s="23"/>
      <c r="G90" s="23"/>
      <c r="H90" s="23"/>
      <c r="I90" s="136"/>
      <c r="J90" s="136"/>
      <c r="K90" s="136"/>
      <c r="L90" s="136"/>
      <c r="M90" s="136"/>
      <c r="N90" s="7"/>
    </row>
    <row r="91" spans="1:17" ht="15.95" customHeight="1" thickBot="1" x14ac:dyDescent="0.25">
      <c r="I91" s="429" t="s">
        <v>39</v>
      </c>
      <c r="J91" s="430"/>
      <c r="K91" s="430"/>
      <c r="L91" s="431"/>
      <c r="M91" s="29">
        <f>IF(OR(COUNTIF(N17:N86,"Pb :*")&gt;0,COUNTIF(O17:O86,"Il faut*")&gt;0),0,SUM(Q15:Q86)/5)</f>
        <v>0</v>
      </c>
      <c r="N91" s="7"/>
    </row>
    <row r="92" spans="1:17" ht="20.100000000000001" customHeight="1" thickBot="1" x14ac:dyDescent="0.25">
      <c r="B92" s="361" t="s">
        <v>43</v>
      </c>
      <c r="C92" s="361"/>
      <c r="D92" s="361"/>
      <c r="E92" s="361"/>
      <c r="F92" s="361"/>
      <c r="G92" s="361"/>
      <c r="I92" s="30" t="s">
        <v>40</v>
      </c>
      <c r="L92" s="27"/>
      <c r="M92" s="28"/>
      <c r="N92" s="28"/>
      <c r="O92" s="237"/>
    </row>
    <row r="93" spans="1:17" ht="99.95" customHeight="1" thickBot="1" x14ac:dyDescent="0.25">
      <c r="B93" s="409"/>
      <c r="C93" s="410"/>
      <c r="D93" s="410"/>
      <c r="E93" s="410"/>
      <c r="F93" s="410"/>
      <c r="G93" s="410"/>
      <c r="H93" s="410"/>
      <c r="I93" s="410"/>
      <c r="J93" s="410"/>
      <c r="K93" s="410"/>
      <c r="L93" s="410"/>
      <c r="M93" s="411"/>
    </row>
    <row r="95" spans="1:17" ht="20.100000000000001" customHeight="1" thickBot="1" x14ac:dyDescent="0.25">
      <c r="B95" s="378" t="s">
        <v>48</v>
      </c>
      <c r="C95" s="378"/>
      <c r="D95" s="378"/>
      <c r="E95" s="378"/>
      <c r="F95" s="378"/>
      <c r="G95" s="378"/>
      <c r="I95" s="378" t="s">
        <v>41</v>
      </c>
      <c r="J95" s="378"/>
      <c r="K95" s="378"/>
      <c r="L95" s="378"/>
      <c r="M95" s="378"/>
    </row>
    <row r="96" spans="1:17" ht="39.950000000000003" customHeight="1" thickBot="1" x14ac:dyDescent="0.25">
      <c r="B96" s="404"/>
      <c r="C96" s="404"/>
      <c r="D96" s="404"/>
      <c r="E96" s="404"/>
      <c r="F96" s="404"/>
      <c r="G96" s="404"/>
      <c r="H96" s="404"/>
      <c r="I96" s="379"/>
      <c r="J96" s="379"/>
      <c r="K96" s="379"/>
      <c r="L96" s="379"/>
      <c r="M96" s="379"/>
    </row>
    <row r="97" spans="2:13" ht="39.950000000000003" customHeight="1" thickBot="1" x14ac:dyDescent="0.25">
      <c r="B97" s="404"/>
      <c r="C97" s="404"/>
      <c r="D97" s="404"/>
      <c r="E97" s="404"/>
      <c r="F97" s="404"/>
      <c r="G97" s="404"/>
      <c r="H97" s="404"/>
      <c r="I97" s="379"/>
      <c r="J97" s="379"/>
      <c r="K97" s="379"/>
      <c r="L97" s="379"/>
      <c r="M97" s="379"/>
    </row>
    <row r="98" spans="2:13" ht="39.950000000000003" customHeight="1" thickBot="1" x14ac:dyDescent="0.25">
      <c r="B98" s="404"/>
      <c r="C98" s="404"/>
      <c r="D98" s="404"/>
      <c r="E98" s="404"/>
      <c r="F98" s="404"/>
      <c r="G98" s="404"/>
      <c r="H98" s="404"/>
      <c r="I98" s="379"/>
      <c r="J98" s="379"/>
      <c r="K98" s="379"/>
      <c r="L98" s="379"/>
      <c r="M98" s="379"/>
    </row>
    <row r="134" ht="17.25" customHeight="1" x14ac:dyDescent="0.2"/>
  </sheetData>
  <sheetProtection selectLockedCells="1"/>
  <mergeCells count="100">
    <mergeCell ref="I89:L89"/>
    <mergeCell ref="B89:H89"/>
    <mergeCell ref="I91:L91"/>
    <mergeCell ref="B31:H31"/>
    <mergeCell ref="B32:H32"/>
    <mergeCell ref="B35:H35"/>
    <mergeCell ref="B58:H58"/>
    <mergeCell ref="B61:H61"/>
    <mergeCell ref="B63:M63"/>
    <mergeCell ref="B67:H67"/>
    <mergeCell ref="B68:H68"/>
    <mergeCell ref="B60:H60"/>
    <mergeCell ref="B59:H59"/>
    <mergeCell ref="B46:M46"/>
    <mergeCell ref="B47:H47"/>
    <mergeCell ref="B48:H48"/>
    <mergeCell ref="B44:H44"/>
    <mergeCell ref="B33:H33"/>
    <mergeCell ref="B34:H34"/>
    <mergeCell ref="B37:H37"/>
    <mergeCell ref="B39:H39"/>
    <mergeCell ref="B40:H40"/>
    <mergeCell ref="B43:H43"/>
    <mergeCell ref="B41:H41"/>
    <mergeCell ref="B42:H42"/>
    <mergeCell ref="B36:H36"/>
    <mergeCell ref="B38:H38"/>
    <mergeCell ref="B98:H98"/>
    <mergeCell ref="B57:H57"/>
    <mergeCell ref="B81:H81"/>
    <mergeCell ref="B82:H82"/>
    <mergeCell ref="B24:H24"/>
    <mergeCell ref="B26:M26"/>
    <mergeCell ref="B27:H27"/>
    <mergeCell ref="B28:H28"/>
    <mergeCell ref="B30:H30"/>
    <mergeCell ref="B55:H55"/>
    <mergeCell ref="B49:H49"/>
    <mergeCell ref="B50:H50"/>
    <mergeCell ref="B53:H53"/>
    <mergeCell ref="B52:H52"/>
    <mergeCell ref="B54:H54"/>
    <mergeCell ref="B51:H51"/>
    <mergeCell ref="I97:M97"/>
    <mergeCell ref="I98:M98"/>
    <mergeCell ref="B64:H64"/>
    <mergeCell ref="B65:H65"/>
    <mergeCell ref="B66:H66"/>
    <mergeCell ref="B96:H96"/>
    <mergeCell ref="B97:H97"/>
    <mergeCell ref="B95:G95"/>
    <mergeCell ref="B75:H75"/>
    <mergeCell ref="B83:H83"/>
    <mergeCell ref="B76:H76"/>
    <mergeCell ref="B70:M70"/>
    <mergeCell ref="B93:M93"/>
    <mergeCell ref="B92:G92"/>
    <mergeCell ref="B71:H71"/>
    <mergeCell ref="B72:H72"/>
    <mergeCell ref="D6:G6"/>
    <mergeCell ref="B8:M8"/>
    <mergeCell ref="B9:M9"/>
    <mergeCell ref="I95:M95"/>
    <mergeCell ref="I96:M96"/>
    <mergeCell ref="B56:H56"/>
    <mergeCell ref="B21:H21"/>
    <mergeCell ref="B77:H77"/>
    <mergeCell ref="B86:H86"/>
    <mergeCell ref="B85:H85"/>
    <mergeCell ref="B84:H84"/>
    <mergeCell ref="B73:H73"/>
    <mergeCell ref="B74:H74"/>
    <mergeCell ref="B78:H78"/>
    <mergeCell ref="B79:H79"/>
    <mergeCell ref="B80:H80"/>
    <mergeCell ref="L10:L13"/>
    <mergeCell ref="M10:M13"/>
    <mergeCell ref="A11:H11"/>
    <mergeCell ref="A12:A13"/>
    <mergeCell ref="B1:H1"/>
    <mergeCell ref="B3:D3"/>
    <mergeCell ref="E3:G3"/>
    <mergeCell ref="I1:M2"/>
    <mergeCell ref="K6:M6"/>
    <mergeCell ref="B13:D13"/>
    <mergeCell ref="E13:G13"/>
    <mergeCell ref="I10:I13"/>
    <mergeCell ref="J10:J13"/>
    <mergeCell ref="K10:K13"/>
    <mergeCell ref="B5:C5"/>
    <mergeCell ref="D5:G5"/>
    <mergeCell ref="B15:M15"/>
    <mergeCell ref="B23:H23"/>
    <mergeCell ref="B29:H29"/>
    <mergeCell ref="B16:H16"/>
    <mergeCell ref="B19:H19"/>
    <mergeCell ref="B17:H17"/>
    <mergeCell ref="B18:H18"/>
    <mergeCell ref="B20:H20"/>
    <mergeCell ref="B22:H22"/>
  </mergeCells>
  <phoneticPr fontId="47" type="noConversion"/>
  <conditionalFormatting sqref="N84:N86">
    <cfRule type="expression" dxfId="57" priority="22">
      <formula>LEFT($N84,4)="Pb :"</formula>
    </cfRule>
  </conditionalFormatting>
  <conditionalFormatting sqref="N55:N57">
    <cfRule type="expression" dxfId="56" priority="33">
      <formula>LEFT($N55,4)="Pb :"</formula>
    </cfRule>
  </conditionalFormatting>
  <conditionalFormatting sqref="N76:N78">
    <cfRule type="expression" dxfId="55" priority="19">
      <formula>LEFT($N76,4)="Pb :"</formula>
    </cfRule>
  </conditionalFormatting>
  <conditionalFormatting sqref="N72">
    <cfRule type="expression" dxfId="54" priority="17">
      <formula>LEFT($N72,4)="Pb :"</formula>
    </cfRule>
  </conditionalFormatting>
  <conditionalFormatting sqref="N65:N66">
    <cfRule type="expression" dxfId="53" priority="15">
      <formula>LEFT($N65,4)="Pb :"</formula>
    </cfRule>
  </conditionalFormatting>
  <conditionalFormatting sqref="N59">
    <cfRule type="expression" dxfId="52" priority="13">
      <formula>LEFT($N59,4)="Pb :"</formula>
    </cfRule>
  </conditionalFormatting>
  <conditionalFormatting sqref="N48:N49">
    <cfRule type="expression" dxfId="51" priority="11">
      <formula>LEFT($N48,4)="Pb :"</formula>
    </cfRule>
  </conditionalFormatting>
  <conditionalFormatting sqref="N42">
    <cfRule type="expression" dxfId="50" priority="9">
      <formula>LEFT($N42,4)="Pb :"</formula>
    </cfRule>
  </conditionalFormatting>
  <conditionalFormatting sqref="N35:N37">
    <cfRule type="expression" dxfId="49" priority="7">
      <formula>LEFT($N35,4)="Pb :"</formula>
    </cfRule>
  </conditionalFormatting>
  <conditionalFormatting sqref="N28:N30">
    <cfRule type="expression" dxfId="48" priority="5">
      <formula>LEFT($N28,4)="Pb :"</formula>
    </cfRule>
  </conditionalFormatting>
  <conditionalFormatting sqref="N22">
    <cfRule type="expression" dxfId="47" priority="3">
      <formula>LEFT($N22,4)="Pb :"</formula>
    </cfRule>
  </conditionalFormatting>
  <conditionalFormatting sqref="N17:N18">
    <cfRule type="expression" dxfId="46" priority="1">
      <formula>LEFT($N17,4)="Pb :"</formula>
    </cfRule>
  </conditionalFormatting>
  <conditionalFormatting sqref="N82">
    <cfRule type="expression" dxfId="45" priority="21">
      <formula>LEFT($N82,4)="Pb :"</formula>
    </cfRule>
  </conditionalFormatting>
  <conditionalFormatting sqref="N80">
    <cfRule type="expression" dxfId="44" priority="20">
      <formula>LEFT($N80,4)="Pb :"</formula>
    </cfRule>
  </conditionalFormatting>
  <conditionalFormatting sqref="N74">
    <cfRule type="expression" dxfId="43" priority="18">
      <formula>LEFT($N74,4)="Pb :"</formula>
    </cfRule>
  </conditionalFormatting>
  <conditionalFormatting sqref="N68">
    <cfRule type="expression" dxfId="42" priority="16">
      <formula>LEFT($N68,4)="Pb :"</formula>
    </cfRule>
  </conditionalFormatting>
  <conditionalFormatting sqref="N61">
    <cfRule type="expression" dxfId="41" priority="14">
      <formula>LEFT($N61,4)="Pb :"</formula>
    </cfRule>
  </conditionalFormatting>
  <conditionalFormatting sqref="N51:N53">
    <cfRule type="expression" dxfId="40" priority="12">
      <formula>LEFT($N51,4)="Pb :"</formula>
    </cfRule>
  </conditionalFormatting>
  <conditionalFormatting sqref="N44">
    <cfRule type="expression" dxfId="39" priority="10">
      <formula>LEFT($N44,4)="Pb :"</formula>
    </cfRule>
  </conditionalFormatting>
  <conditionalFormatting sqref="N39:N40">
    <cfRule type="expression" dxfId="38" priority="8">
      <formula>LEFT($N39,4)="Pb :"</formula>
    </cfRule>
  </conditionalFormatting>
  <conditionalFormatting sqref="N32:N33">
    <cfRule type="expression" dxfId="37" priority="6">
      <formula>LEFT($N32,4)="Pb :"</formula>
    </cfRule>
  </conditionalFormatting>
  <conditionalFormatting sqref="N24">
    <cfRule type="expression" dxfId="36" priority="4">
      <formula>LEFT($N24,4)="Pb :"</formula>
    </cfRule>
  </conditionalFormatting>
  <conditionalFormatting sqref="N20">
    <cfRule type="expression" dxfId="35" priority="2">
      <formula>LEFT($N20,4)="Pb :"</formula>
    </cfRule>
  </conditionalFormatting>
  <printOptions horizontalCentered="1"/>
  <pageMargins left="0.19685039370078741" right="0" top="0.19685039370078741" bottom="0.19685039370078741" header="0" footer="0"/>
  <pageSetup paperSize="9" scale="3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'U5 Listes'!$B$2:$B$24</xm:f>
          </x14:formula1>
          <xm:sqref>E3:G3</xm:sqref>
        </x14:dataValidation>
        <x14:dataValidation type="list" allowBlank="1" showInputMessage="1" showErrorMessage="1">
          <x14:formula1>
            <xm:f>'U5 Listes'!$B$26:$B$28</xm:f>
          </x14:formula1>
          <xm:sqref>J6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43"/>
  <sheetViews>
    <sheetView showGridLines="0" workbookViewId="0">
      <selection activeCell="K95" sqref="K95"/>
    </sheetView>
  </sheetViews>
  <sheetFormatPr baseColWidth="10" defaultColWidth="9.375" defaultRowHeight="15" x14ac:dyDescent="0.2"/>
  <cols>
    <col min="1" max="1" width="9" style="2" customWidth="1"/>
    <col min="2" max="2" width="4.625" style="2" customWidth="1"/>
    <col min="3" max="3" width="3.875" style="2" customWidth="1"/>
    <col min="4" max="6" width="9.375" style="2"/>
    <col min="7" max="7" width="10.375" style="2" customWidth="1"/>
    <col min="8" max="8" width="61.125" style="2" customWidth="1"/>
    <col min="9" max="13" width="6.625" style="2" customWidth="1"/>
    <col min="14" max="14" width="23.125" style="2" customWidth="1"/>
    <col min="15" max="15" width="16.125" style="242" customWidth="1"/>
    <col min="16" max="16" width="11.625" style="264" customWidth="1"/>
    <col min="17" max="17" width="12.375" style="265" customWidth="1"/>
    <col min="18" max="16384" width="9.375" style="2"/>
  </cols>
  <sheetData>
    <row r="1" spans="1:17" ht="18" x14ac:dyDescent="0.2">
      <c r="B1" s="360" t="s">
        <v>330</v>
      </c>
      <c r="C1" s="360"/>
      <c r="D1" s="360"/>
      <c r="E1" s="360"/>
      <c r="F1" s="360"/>
      <c r="G1" s="360"/>
      <c r="H1" s="360"/>
      <c r="I1" s="468" t="str">
        <f>'U5 Evaluation Revue 1'!I1</f>
        <v>Session 2024</v>
      </c>
      <c r="J1" s="468"/>
      <c r="K1" s="468"/>
      <c r="L1" s="468"/>
      <c r="M1" s="468"/>
      <c r="N1" s="3"/>
      <c r="O1" s="241"/>
      <c r="P1" s="262"/>
      <c r="Q1" s="263"/>
    </row>
    <row r="2" spans="1:17" ht="14.1" customHeight="1" thickBot="1" x14ac:dyDescent="0.25">
      <c r="I2" s="468"/>
      <c r="J2" s="468"/>
      <c r="K2" s="468"/>
      <c r="L2" s="468"/>
      <c r="M2" s="468"/>
    </row>
    <row r="3" spans="1:17" ht="20.100000000000001" customHeight="1" thickBot="1" x14ac:dyDescent="0.25">
      <c r="A3" s="28"/>
      <c r="B3" s="469" t="s">
        <v>25</v>
      </c>
      <c r="C3" s="469"/>
      <c r="D3" s="470"/>
      <c r="E3" s="471" t="str">
        <f>academie</f>
        <v>ACADÉMIES</v>
      </c>
      <c r="F3" s="472"/>
      <c r="G3" s="473"/>
      <c r="H3" s="329" t="s">
        <v>45</v>
      </c>
      <c r="I3" s="330"/>
      <c r="J3" s="330"/>
    </row>
    <row r="4" spans="1:17" ht="15" customHeight="1" thickBot="1" x14ac:dyDescent="0.25">
      <c r="A4" s="28"/>
      <c r="B4" s="331"/>
      <c r="C4" s="331"/>
      <c r="D4" s="331"/>
      <c r="E4" s="331"/>
      <c r="F4" s="331"/>
      <c r="G4" s="331"/>
      <c r="H4" s="330"/>
      <c r="I4" s="330"/>
      <c r="J4" s="330"/>
    </row>
    <row r="5" spans="1:17" ht="20.100000000000001" customHeight="1" thickBot="1" x14ac:dyDescent="0.25">
      <c r="A5" s="28"/>
      <c r="B5" s="469" t="s">
        <v>32</v>
      </c>
      <c r="C5" s="470"/>
      <c r="D5" s="474" t="str">
        <f>'U5 Evaluation Revue 1'!D5</f>
        <v>NOM candidat</v>
      </c>
      <c r="E5" s="475"/>
      <c r="F5" s="475"/>
      <c r="G5" s="476"/>
      <c r="H5" s="332" t="s">
        <v>316</v>
      </c>
      <c r="I5" s="330"/>
      <c r="J5" s="330"/>
    </row>
    <row r="6" spans="1:17" ht="20.100000000000001" customHeight="1" thickBot="1" x14ac:dyDescent="0.25">
      <c r="A6" s="28"/>
      <c r="B6" s="333" t="s">
        <v>34</v>
      </c>
      <c r="C6" s="333"/>
      <c r="D6" s="474" t="str">
        <f>'U5 Evaluation Revue 1'!D6</f>
        <v>Prénom candidat</v>
      </c>
      <c r="E6" s="475"/>
      <c r="F6" s="475"/>
      <c r="G6" s="476"/>
      <c r="H6" s="332" t="s">
        <v>317</v>
      </c>
      <c r="I6" s="333" t="s">
        <v>35</v>
      </c>
      <c r="J6" s="334" t="str">
        <f>option</f>
        <v>??</v>
      </c>
      <c r="K6" s="367"/>
      <c r="L6" s="368"/>
      <c r="M6" s="368"/>
    </row>
    <row r="7" spans="1:17" x14ac:dyDescent="0.2">
      <c r="A7" s="28"/>
      <c r="B7" s="28"/>
      <c r="C7" s="28"/>
      <c r="D7" s="28"/>
      <c r="E7" s="28"/>
      <c r="F7" s="28"/>
      <c r="G7" s="28"/>
    </row>
    <row r="8" spans="1:17" ht="18" x14ac:dyDescent="0.2">
      <c r="A8" s="28"/>
      <c r="B8" s="375" t="s">
        <v>50</v>
      </c>
      <c r="C8" s="375"/>
      <c r="D8" s="375"/>
      <c r="E8" s="375"/>
      <c r="F8" s="375"/>
      <c r="G8" s="375"/>
      <c r="H8" s="375"/>
      <c r="I8" s="375"/>
      <c r="J8" s="375"/>
      <c r="K8" s="375"/>
      <c r="L8" s="375"/>
      <c r="M8" s="375"/>
    </row>
    <row r="9" spans="1:17" x14ac:dyDescent="0.2">
      <c r="A9" s="28"/>
      <c r="B9" s="376" t="s">
        <v>155</v>
      </c>
      <c r="C9" s="377"/>
      <c r="D9" s="377"/>
      <c r="E9" s="377"/>
      <c r="F9" s="377"/>
      <c r="G9" s="377"/>
      <c r="H9" s="377"/>
      <c r="I9" s="377"/>
      <c r="J9" s="377"/>
      <c r="K9" s="377"/>
      <c r="L9" s="377"/>
      <c r="M9" s="377"/>
    </row>
    <row r="10" spans="1:17" ht="15" customHeight="1" x14ac:dyDescent="0.2">
      <c r="A10" s="28"/>
      <c r="B10" s="176"/>
      <c r="C10" s="177"/>
      <c r="D10" s="177"/>
      <c r="E10" s="177"/>
      <c r="F10" s="177"/>
      <c r="G10" s="177"/>
      <c r="H10" s="177"/>
      <c r="I10" s="356" t="s">
        <v>112</v>
      </c>
      <c r="J10" s="357" t="s">
        <v>110</v>
      </c>
      <c r="K10" s="356" t="s">
        <v>114</v>
      </c>
      <c r="L10" s="356" t="s">
        <v>113</v>
      </c>
      <c r="M10" s="357" t="s">
        <v>111</v>
      </c>
    </row>
    <row r="11" spans="1:17" ht="27.95" customHeight="1" x14ac:dyDescent="0.2">
      <c r="A11" s="358" t="s">
        <v>323</v>
      </c>
      <c r="B11" s="358"/>
      <c r="C11" s="358"/>
      <c r="D11" s="358"/>
      <c r="E11" s="358"/>
      <c r="F11" s="358"/>
      <c r="G11" s="358"/>
      <c r="H11" s="358"/>
      <c r="I11" s="356"/>
      <c r="J11" s="357"/>
      <c r="K11" s="356"/>
      <c r="L11" s="356"/>
      <c r="M11" s="357"/>
    </row>
    <row r="12" spans="1:17" ht="20.100000000000001" customHeight="1" thickBot="1" x14ac:dyDescent="0.25">
      <c r="A12" s="359" t="s">
        <v>145</v>
      </c>
      <c r="B12" s="28"/>
      <c r="C12" s="28"/>
      <c r="D12" s="28"/>
      <c r="E12" s="28"/>
      <c r="F12" s="28"/>
      <c r="G12" s="28"/>
      <c r="I12" s="356"/>
      <c r="J12" s="357"/>
      <c r="K12" s="356"/>
      <c r="L12" s="356"/>
      <c r="M12" s="357"/>
    </row>
    <row r="13" spans="1:17" ht="20.100000000000001" customHeight="1" thickBot="1" x14ac:dyDescent="0.25">
      <c r="A13" s="359"/>
      <c r="B13" s="369" t="s">
        <v>46</v>
      </c>
      <c r="C13" s="369"/>
      <c r="D13" s="370"/>
      <c r="E13" s="371" t="s">
        <v>335</v>
      </c>
      <c r="F13" s="372"/>
      <c r="G13" s="373"/>
      <c r="I13" s="356"/>
      <c r="J13" s="357"/>
      <c r="K13" s="356"/>
      <c r="L13" s="356"/>
      <c r="M13" s="357"/>
    </row>
    <row r="14" spans="1:17" ht="15.75" customHeight="1" thickBot="1" x14ac:dyDescent="0.25">
      <c r="Q14" s="266"/>
    </row>
    <row r="15" spans="1:17" ht="30" customHeight="1" thickTop="1" thickBot="1" x14ac:dyDescent="0.25">
      <c r="A15" s="31" t="s">
        <v>146</v>
      </c>
      <c r="B15" s="337" t="s">
        <v>313</v>
      </c>
      <c r="C15" s="338"/>
      <c r="D15" s="338"/>
      <c r="E15" s="338"/>
      <c r="F15" s="338"/>
      <c r="G15" s="338"/>
      <c r="H15" s="338"/>
      <c r="I15" s="338"/>
      <c r="J15" s="338"/>
      <c r="K15" s="338"/>
      <c r="L15" s="338"/>
      <c r="M15" s="339"/>
      <c r="N15" s="188" t="str">
        <f>"Note : "&amp;IF(COUNTIF(N16:N36,"Pb :*")&gt;0,"en attente",ROUNDUP(P15,1)&amp;" / 3")</f>
        <v>Note : en attente</v>
      </c>
      <c r="P15" s="264">
        <f>(SUMPRODUCT((LEN(K16:K36)&gt;0)*O16:O36)+2*SUMPRODUCT((LEN(L16:L36)&gt;0)*O16:O36)+3*SUMPRODUCT((LEN(M16:M36)&gt;0)*O16:O36))/(SUM(O16:O36)-SUMPRODUCT((LEN(I16:I36)&gt;0)*O16:O36))</f>
        <v>0</v>
      </c>
      <c r="Q15" s="267">
        <f>(SUM(O16:O36)-SUMPRODUCT((LEN(I16:I36)&gt;0)*O16:O36))/SUM(O16:O36)</f>
        <v>1</v>
      </c>
    </row>
    <row r="16" spans="1:17" ht="17.100000000000001" customHeight="1" x14ac:dyDescent="0.2">
      <c r="A16" s="32" t="s">
        <v>147</v>
      </c>
      <c r="B16" s="345" t="s">
        <v>156</v>
      </c>
      <c r="C16" s="346"/>
      <c r="D16" s="346"/>
      <c r="E16" s="346"/>
      <c r="F16" s="346"/>
      <c r="G16" s="346"/>
      <c r="H16" s="346"/>
      <c r="I16" s="55" t="s">
        <v>42</v>
      </c>
      <c r="J16" s="56">
        <v>0</v>
      </c>
      <c r="K16" s="57">
        <v>1</v>
      </c>
      <c r="L16" s="57">
        <v>2</v>
      </c>
      <c r="M16" s="58">
        <v>3</v>
      </c>
      <c r="O16" s="243"/>
    </row>
    <row r="17" spans="1:16" ht="17.100000000000001" customHeight="1" thickBot="1" x14ac:dyDescent="0.25">
      <c r="A17" s="54"/>
      <c r="B17" s="350" t="s">
        <v>157</v>
      </c>
      <c r="C17" s="351"/>
      <c r="D17" s="351"/>
      <c r="E17" s="351"/>
      <c r="F17" s="351"/>
      <c r="G17" s="351"/>
      <c r="H17" s="352"/>
      <c r="I17" s="200"/>
      <c r="J17" s="201"/>
      <c r="K17" s="202"/>
      <c r="L17" s="202"/>
      <c r="M17" s="203"/>
      <c r="N17" s="176" t="str">
        <f t="shared" ref="N17" si="0">IF(O17=0,"",IF(LEN(I17&amp;J17&amp;K17&amp;L17&amp;M17)&gt;1,"Pb : Trop de caractères saisis",IF(LEN(I17&amp;J17&amp;K17&amp;L17&amp;M17)=0,"Pb : cocher une des 5 cases","")))</f>
        <v>Pb : cocher une des 5 cases</v>
      </c>
      <c r="O17" s="246">
        <v>0.1</v>
      </c>
      <c r="P17" s="268"/>
    </row>
    <row r="18" spans="1:16" ht="17.100000000000001" customHeight="1" x14ac:dyDescent="0.2">
      <c r="A18" s="32" t="s">
        <v>148</v>
      </c>
      <c r="B18" s="345" t="s">
        <v>158</v>
      </c>
      <c r="C18" s="346"/>
      <c r="D18" s="346"/>
      <c r="E18" s="346"/>
      <c r="F18" s="346"/>
      <c r="G18" s="346"/>
      <c r="H18" s="346"/>
      <c r="I18" s="55" t="s">
        <v>42</v>
      </c>
      <c r="J18" s="56">
        <v>0</v>
      </c>
      <c r="K18" s="57">
        <v>1</v>
      </c>
      <c r="L18" s="57">
        <v>2</v>
      </c>
      <c r="M18" s="58">
        <v>3</v>
      </c>
      <c r="O18" s="246"/>
      <c r="P18" s="268"/>
    </row>
    <row r="19" spans="1:16" ht="17.100000000000001" customHeight="1" x14ac:dyDescent="0.2">
      <c r="A19" s="42"/>
      <c r="B19" s="458" t="s">
        <v>164</v>
      </c>
      <c r="C19" s="348"/>
      <c r="D19" s="348"/>
      <c r="E19" s="348"/>
      <c r="F19" s="348"/>
      <c r="G19" s="348"/>
      <c r="H19" s="349"/>
      <c r="I19" s="196"/>
      <c r="J19" s="209"/>
      <c r="K19" s="198"/>
      <c r="L19" s="198"/>
      <c r="M19" s="199"/>
      <c r="N19" s="176" t="str">
        <f t="shared" ref="N19:N21" si="1">IF(O19=0,"",IF(LEN(I19&amp;J19&amp;K19&amp;L19&amp;M19)&gt;1,"Pb : Trop de caractères saisis",IF(LEN(I19&amp;J19&amp;K19&amp;L19&amp;M19)=0,"Pb : cocher une des 5 cases","")))</f>
        <v>Pb : cocher une des 5 cases</v>
      </c>
      <c r="O19" s="246">
        <v>0.1</v>
      </c>
      <c r="P19" s="268"/>
    </row>
    <row r="20" spans="1:16" ht="17.100000000000001" customHeight="1" x14ac:dyDescent="0.2">
      <c r="A20" s="103"/>
      <c r="B20" s="465" t="s">
        <v>165</v>
      </c>
      <c r="C20" s="466"/>
      <c r="D20" s="466"/>
      <c r="E20" s="466"/>
      <c r="F20" s="466"/>
      <c r="G20" s="466"/>
      <c r="H20" s="467"/>
      <c r="I20" s="218"/>
      <c r="J20" s="250"/>
      <c r="K20" s="220"/>
      <c r="L20" s="220"/>
      <c r="M20" s="216"/>
      <c r="N20" s="176" t="str">
        <f t="shared" si="1"/>
        <v>Pb : cocher une des 5 cases</v>
      </c>
      <c r="O20" s="246">
        <v>0.1</v>
      </c>
      <c r="P20" s="268"/>
    </row>
    <row r="21" spans="1:16" ht="17.100000000000001" customHeight="1" thickBot="1" x14ac:dyDescent="0.25">
      <c r="A21" s="54"/>
      <c r="B21" s="394" t="s">
        <v>166</v>
      </c>
      <c r="C21" s="455"/>
      <c r="D21" s="455"/>
      <c r="E21" s="455"/>
      <c r="F21" s="455"/>
      <c r="G21" s="455"/>
      <c r="H21" s="456"/>
      <c r="I21" s="200"/>
      <c r="J21" s="217"/>
      <c r="K21" s="202"/>
      <c r="L21" s="202"/>
      <c r="M21" s="203"/>
      <c r="N21" s="176" t="str">
        <f t="shared" si="1"/>
        <v>Pb : cocher une des 5 cases</v>
      </c>
      <c r="O21" s="246">
        <v>0.1</v>
      </c>
      <c r="P21" s="268"/>
    </row>
    <row r="22" spans="1:16" ht="17.100000000000001" customHeight="1" x14ac:dyDescent="0.2">
      <c r="A22" s="32" t="s">
        <v>149</v>
      </c>
      <c r="B22" s="345" t="s">
        <v>159</v>
      </c>
      <c r="C22" s="346"/>
      <c r="D22" s="346"/>
      <c r="E22" s="346"/>
      <c r="F22" s="346"/>
      <c r="G22" s="346"/>
      <c r="H22" s="346"/>
      <c r="I22" s="55" t="s">
        <v>42</v>
      </c>
      <c r="J22" s="56">
        <v>0</v>
      </c>
      <c r="K22" s="57">
        <v>1</v>
      </c>
      <c r="L22" s="57">
        <v>2</v>
      </c>
      <c r="M22" s="58">
        <v>3</v>
      </c>
      <c r="O22" s="246"/>
      <c r="P22" s="268"/>
    </row>
    <row r="23" spans="1:16" ht="17.100000000000001" customHeight="1" x14ac:dyDescent="0.2">
      <c r="A23" s="42"/>
      <c r="B23" s="458" t="s">
        <v>167</v>
      </c>
      <c r="C23" s="348"/>
      <c r="D23" s="348"/>
      <c r="E23" s="348"/>
      <c r="F23" s="348"/>
      <c r="G23" s="348"/>
      <c r="H23" s="349"/>
      <c r="I23" s="196"/>
      <c r="J23" s="209"/>
      <c r="K23" s="198"/>
      <c r="L23" s="198"/>
      <c r="M23" s="199"/>
      <c r="N23" s="176" t="str">
        <f t="shared" ref="N23:N25" si="2">IF(O23=0,"",IF(LEN(I23&amp;J23&amp;K23&amp;L23&amp;M23)&gt;1,"Pb : Trop de caractères saisis",IF(LEN(I23&amp;J23&amp;K23&amp;L23&amp;M23)=0,"Pb : cocher une des 5 cases","")))</f>
        <v>Pb : cocher une des 5 cases</v>
      </c>
      <c r="O23" s="246">
        <v>0.1</v>
      </c>
      <c r="P23" s="268"/>
    </row>
    <row r="24" spans="1:16" ht="17.100000000000001" customHeight="1" x14ac:dyDescent="0.2">
      <c r="A24" s="103"/>
      <c r="B24" s="465" t="s">
        <v>168</v>
      </c>
      <c r="C24" s="466"/>
      <c r="D24" s="466"/>
      <c r="E24" s="466"/>
      <c r="F24" s="466"/>
      <c r="G24" s="466"/>
      <c r="H24" s="467"/>
      <c r="I24" s="218"/>
      <c r="J24" s="250"/>
      <c r="K24" s="220"/>
      <c r="L24" s="220"/>
      <c r="M24" s="216"/>
      <c r="N24" s="176" t="str">
        <f t="shared" si="2"/>
        <v>Pb : cocher une des 5 cases</v>
      </c>
      <c r="O24" s="246">
        <v>0.1</v>
      </c>
      <c r="P24" s="268"/>
    </row>
    <row r="25" spans="1:16" ht="17.100000000000001" customHeight="1" thickBot="1" x14ac:dyDescent="0.25">
      <c r="A25" s="54"/>
      <c r="B25" s="457" t="s">
        <v>169</v>
      </c>
      <c r="C25" s="351"/>
      <c r="D25" s="351"/>
      <c r="E25" s="351"/>
      <c r="F25" s="351"/>
      <c r="G25" s="351"/>
      <c r="H25" s="351"/>
      <c r="I25" s="200"/>
      <c r="J25" s="201"/>
      <c r="K25" s="202"/>
      <c r="L25" s="202"/>
      <c r="M25" s="203"/>
      <c r="N25" s="176" t="str">
        <f t="shared" si="2"/>
        <v>Pb : cocher une des 5 cases</v>
      </c>
      <c r="O25" s="246">
        <v>0.1</v>
      </c>
      <c r="P25" s="268"/>
    </row>
    <row r="26" spans="1:16" ht="17.100000000000001" customHeight="1" x14ac:dyDescent="0.2">
      <c r="A26" s="32" t="s">
        <v>150</v>
      </c>
      <c r="B26" s="345" t="s">
        <v>160</v>
      </c>
      <c r="C26" s="346"/>
      <c r="D26" s="346"/>
      <c r="E26" s="346"/>
      <c r="F26" s="346"/>
      <c r="G26" s="346"/>
      <c r="H26" s="346"/>
      <c r="I26" s="55" t="s">
        <v>42</v>
      </c>
      <c r="J26" s="56">
        <v>0</v>
      </c>
      <c r="K26" s="57">
        <v>1</v>
      </c>
      <c r="L26" s="57">
        <v>2</v>
      </c>
      <c r="M26" s="58">
        <v>3</v>
      </c>
      <c r="O26" s="246"/>
      <c r="P26" s="268"/>
    </row>
    <row r="27" spans="1:16" ht="17.100000000000001" customHeight="1" x14ac:dyDescent="0.2">
      <c r="A27" s="42"/>
      <c r="B27" s="458" t="s">
        <v>170</v>
      </c>
      <c r="C27" s="348"/>
      <c r="D27" s="348"/>
      <c r="E27" s="348"/>
      <c r="F27" s="348"/>
      <c r="G27" s="348"/>
      <c r="H27" s="349"/>
      <c r="I27" s="196"/>
      <c r="J27" s="209"/>
      <c r="K27" s="198"/>
      <c r="L27" s="198"/>
      <c r="M27" s="199"/>
      <c r="N27" s="176" t="str">
        <f t="shared" ref="N27:N28" si="3">IF(O27=0,"",IF(LEN(I27&amp;J27&amp;K27&amp;L27&amp;M27)&gt;1,"Pb : Trop de caractères saisis",IF(LEN(I27&amp;J27&amp;K27&amp;L27&amp;M27)=0,"Pb : cocher une des 5 cases","")))</f>
        <v>Pb : cocher une des 5 cases</v>
      </c>
      <c r="O27" s="246">
        <v>0.1</v>
      </c>
      <c r="P27" s="268"/>
    </row>
    <row r="28" spans="1:16" ht="17.100000000000001" customHeight="1" thickBot="1" x14ac:dyDescent="0.25">
      <c r="A28" s="54"/>
      <c r="B28" s="350" t="s">
        <v>171</v>
      </c>
      <c r="C28" s="351"/>
      <c r="D28" s="351"/>
      <c r="E28" s="351"/>
      <c r="F28" s="351"/>
      <c r="G28" s="351"/>
      <c r="H28" s="352"/>
      <c r="I28" s="200"/>
      <c r="J28" s="201"/>
      <c r="K28" s="202"/>
      <c r="L28" s="202"/>
      <c r="M28" s="203"/>
      <c r="N28" s="176" t="str">
        <f t="shared" si="3"/>
        <v>Pb : cocher une des 5 cases</v>
      </c>
      <c r="O28" s="246">
        <v>0.1</v>
      </c>
      <c r="P28" s="268"/>
    </row>
    <row r="29" spans="1:16" ht="17.100000000000001" customHeight="1" x14ac:dyDescent="0.2">
      <c r="A29" s="93" t="s">
        <v>151</v>
      </c>
      <c r="B29" s="462" t="s">
        <v>161</v>
      </c>
      <c r="C29" s="463"/>
      <c r="D29" s="463"/>
      <c r="E29" s="463"/>
      <c r="F29" s="463"/>
      <c r="G29" s="463"/>
      <c r="H29" s="464"/>
      <c r="I29" s="94" t="s">
        <v>42</v>
      </c>
      <c r="J29" s="95">
        <v>0</v>
      </c>
      <c r="K29" s="95">
        <v>1</v>
      </c>
      <c r="L29" s="95">
        <v>2</v>
      </c>
      <c r="M29" s="96">
        <v>3</v>
      </c>
      <c r="N29" s="92"/>
      <c r="O29" s="247"/>
      <c r="P29" s="268"/>
    </row>
    <row r="30" spans="1:16" ht="32.1" customHeight="1" thickBot="1" x14ac:dyDescent="0.25">
      <c r="A30" s="54"/>
      <c r="B30" s="457" t="s">
        <v>175</v>
      </c>
      <c r="C30" s="351"/>
      <c r="D30" s="351"/>
      <c r="E30" s="351"/>
      <c r="F30" s="351"/>
      <c r="G30" s="351"/>
      <c r="H30" s="352"/>
      <c r="I30" s="200"/>
      <c r="J30" s="201"/>
      <c r="K30" s="202"/>
      <c r="L30" s="202"/>
      <c r="M30" s="203"/>
      <c r="N30" s="176" t="str">
        <f t="shared" ref="N30" si="4">IF(O30=0,"",IF(LEN(I30&amp;J30&amp;K30&amp;L30&amp;M30)&gt;1,"Pb : Trop de caractères saisis",IF(LEN(I30&amp;J30&amp;K30&amp;L30&amp;M30)=0,"Pb : cocher une des 5 cases","")))</f>
        <v>Pb : cocher une des 5 cases</v>
      </c>
      <c r="O30" s="246">
        <v>0.1</v>
      </c>
      <c r="P30" s="268"/>
    </row>
    <row r="31" spans="1:16" ht="17.100000000000001" customHeight="1" x14ac:dyDescent="0.2">
      <c r="A31" s="32" t="s">
        <v>152</v>
      </c>
      <c r="B31" s="345" t="s">
        <v>162</v>
      </c>
      <c r="C31" s="346"/>
      <c r="D31" s="346"/>
      <c r="E31" s="346"/>
      <c r="F31" s="346"/>
      <c r="G31" s="346"/>
      <c r="H31" s="346"/>
      <c r="I31" s="55" t="s">
        <v>42</v>
      </c>
      <c r="J31" s="56">
        <v>0</v>
      </c>
      <c r="K31" s="57">
        <v>1</v>
      </c>
      <c r="L31" s="57">
        <v>2</v>
      </c>
      <c r="M31" s="58">
        <v>3</v>
      </c>
      <c r="O31" s="246"/>
      <c r="P31" s="268"/>
    </row>
    <row r="32" spans="1:16" ht="17.100000000000001" customHeight="1" x14ac:dyDescent="0.2">
      <c r="A32" s="42"/>
      <c r="B32" s="458" t="s">
        <v>172</v>
      </c>
      <c r="C32" s="348"/>
      <c r="D32" s="348"/>
      <c r="E32" s="348"/>
      <c r="F32" s="348"/>
      <c r="G32" s="348"/>
      <c r="H32" s="349"/>
      <c r="I32" s="196"/>
      <c r="J32" s="209"/>
      <c r="K32" s="198"/>
      <c r="L32" s="198"/>
      <c r="M32" s="199"/>
      <c r="N32" s="176" t="str">
        <f t="shared" ref="N32:N33" si="5">IF(O32=0,"",IF(LEN(I32&amp;J32&amp;K32&amp;L32&amp;M32)&gt;1,"Pb : Trop de caractères saisis",IF(LEN(I32&amp;J32&amp;K32&amp;L32&amp;M32)=0,"Pb : cocher une des 5 cases","")))</f>
        <v>Pb : cocher une des 5 cases</v>
      </c>
      <c r="O32" s="246">
        <v>0.1</v>
      </c>
      <c r="P32" s="268"/>
    </row>
    <row r="33" spans="1:17" ht="17.100000000000001" customHeight="1" thickBot="1" x14ac:dyDescent="0.25">
      <c r="A33" s="54"/>
      <c r="B33" s="350" t="s">
        <v>173</v>
      </c>
      <c r="C33" s="351"/>
      <c r="D33" s="351"/>
      <c r="E33" s="351"/>
      <c r="F33" s="351"/>
      <c r="G33" s="351"/>
      <c r="H33" s="352"/>
      <c r="I33" s="200"/>
      <c r="J33" s="201"/>
      <c r="K33" s="202"/>
      <c r="L33" s="202"/>
      <c r="M33" s="203"/>
      <c r="N33" s="176" t="str">
        <f t="shared" si="5"/>
        <v>Pb : cocher une des 5 cases</v>
      </c>
      <c r="O33" s="246">
        <v>0.1</v>
      </c>
      <c r="P33" s="268"/>
    </row>
    <row r="34" spans="1:17" ht="17.100000000000001" customHeight="1" x14ac:dyDescent="0.2">
      <c r="A34" s="32" t="s">
        <v>153</v>
      </c>
      <c r="B34" s="345" t="s">
        <v>163</v>
      </c>
      <c r="C34" s="346"/>
      <c r="D34" s="346"/>
      <c r="E34" s="346"/>
      <c r="F34" s="346"/>
      <c r="G34" s="346"/>
      <c r="H34" s="346"/>
      <c r="I34" s="55" t="s">
        <v>42</v>
      </c>
      <c r="J34" s="56">
        <v>0</v>
      </c>
      <c r="K34" s="57">
        <v>1</v>
      </c>
      <c r="L34" s="57">
        <v>2</v>
      </c>
      <c r="M34" s="58">
        <v>3</v>
      </c>
      <c r="O34" s="246"/>
      <c r="P34" s="268"/>
    </row>
    <row r="35" spans="1:17" ht="17.100000000000001" customHeight="1" x14ac:dyDescent="0.2">
      <c r="A35" s="42"/>
      <c r="B35" s="458" t="s">
        <v>174</v>
      </c>
      <c r="C35" s="348"/>
      <c r="D35" s="348"/>
      <c r="E35" s="348"/>
      <c r="F35" s="348"/>
      <c r="G35" s="348"/>
      <c r="H35" s="349"/>
      <c r="I35" s="196"/>
      <c r="J35" s="209"/>
      <c r="K35" s="198"/>
      <c r="L35" s="198"/>
      <c r="M35" s="199"/>
      <c r="N35" s="176" t="str">
        <f t="shared" ref="N35:N36" si="6">IF(O35=0,"",IF(LEN(I35&amp;J35&amp;K35&amp;L35&amp;M35)&gt;1,"Pb : Trop de caractères saisis",IF(LEN(I35&amp;J35&amp;K35&amp;L35&amp;M35)=0,"Pb : cocher une des 5 cases","")))</f>
        <v>Pb : cocher une des 5 cases</v>
      </c>
      <c r="O35" s="246">
        <v>0.1</v>
      </c>
      <c r="P35" s="268"/>
    </row>
    <row r="36" spans="1:17" ht="32.1" customHeight="1" thickBot="1" x14ac:dyDescent="0.25">
      <c r="A36" s="47"/>
      <c r="B36" s="459" t="s">
        <v>176</v>
      </c>
      <c r="C36" s="460"/>
      <c r="D36" s="460"/>
      <c r="E36" s="460"/>
      <c r="F36" s="460"/>
      <c r="G36" s="460"/>
      <c r="H36" s="461"/>
      <c r="I36" s="210"/>
      <c r="J36" s="251"/>
      <c r="K36" s="212"/>
      <c r="L36" s="212"/>
      <c r="M36" s="213"/>
      <c r="N36" s="176" t="str">
        <f t="shared" si="6"/>
        <v>Pb : cocher une des 5 cases</v>
      </c>
      <c r="O36" s="246">
        <v>0.1</v>
      </c>
      <c r="P36" s="268"/>
    </row>
    <row r="37" spans="1:17" ht="15.75" thickTop="1" thickBot="1" x14ac:dyDescent="0.25">
      <c r="A37" s="17"/>
      <c r="B37" s="18"/>
      <c r="C37" s="28"/>
      <c r="D37" s="28"/>
      <c r="E37" s="28"/>
      <c r="F37" s="28"/>
      <c r="G37" s="28"/>
      <c r="H37" s="28"/>
      <c r="I37" s="19"/>
      <c r="J37" s="20"/>
      <c r="K37" s="20"/>
      <c r="L37" s="20"/>
      <c r="M37" s="20"/>
      <c r="P37" s="268"/>
    </row>
    <row r="38" spans="1:17" ht="30" customHeight="1" thickTop="1" thickBot="1" x14ac:dyDescent="0.25">
      <c r="A38" s="34" t="s">
        <v>177</v>
      </c>
      <c r="B38" s="415" t="s">
        <v>284</v>
      </c>
      <c r="C38" s="416"/>
      <c r="D38" s="416"/>
      <c r="E38" s="416"/>
      <c r="F38" s="416"/>
      <c r="G38" s="416"/>
      <c r="H38" s="416"/>
      <c r="I38" s="416"/>
      <c r="J38" s="416"/>
      <c r="K38" s="416"/>
      <c r="L38" s="416"/>
      <c r="M38" s="417"/>
      <c r="N38" s="189" t="str">
        <f>"Note : "&amp;IF(COUNTIF(N39:N49,"Pb :*")&gt;0,"en attente",ROUNDUP(P38,1)&amp;" / 3")</f>
        <v>Note : en attente</v>
      </c>
      <c r="P38" s="264">
        <f>(SUMPRODUCT((LEN(K39:K49)&gt;0)*O39:O49)+2*SUMPRODUCT((LEN(L39:L49)&gt;0)*O39:O49)+3*SUMPRODUCT((LEN(M39:M49)&gt;0)*O39:O49))/(SUM(O39:O49)-SUMPRODUCT((LEN(I39:I49)&gt;0)*O39:O49))</f>
        <v>0</v>
      </c>
      <c r="Q38" s="267">
        <f>(SUM(O39:O49)-SUMPRODUCT((LEN(I39:I49)&gt;0)*O39:O49))/SUM(O39:O49)</f>
        <v>1</v>
      </c>
    </row>
    <row r="39" spans="1:17" ht="17.100000000000001" customHeight="1" x14ac:dyDescent="0.2">
      <c r="A39" s="35" t="s">
        <v>178</v>
      </c>
      <c r="B39" s="418" t="s">
        <v>182</v>
      </c>
      <c r="C39" s="419"/>
      <c r="D39" s="419"/>
      <c r="E39" s="419"/>
      <c r="F39" s="419"/>
      <c r="G39" s="419"/>
      <c r="H39" s="420"/>
      <c r="I39" s="60" t="s">
        <v>42</v>
      </c>
      <c r="J39" s="61">
        <v>0</v>
      </c>
      <c r="K39" s="62">
        <v>1</v>
      </c>
      <c r="L39" s="62">
        <v>2</v>
      </c>
      <c r="M39" s="63">
        <v>3</v>
      </c>
      <c r="P39" s="268"/>
    </row>
    <row r="40" spans="1:17" ht="56.1" customHeight="1" thickBot="1" x14ac:dyDescent="0.25">
      <c r="A40" s="48"/>
      <c r="B40" s="388" t="s">
        <v>189</v>
      </c>
      <c r="C40" s="389"/>
      <c r="D40" s="389"/>
      <c r="E40" s="389"/>
      <c r="F40" s="389"/>
      <c r="G40" s="389"/>
      <c r="H40" s="390"/>
      <c r="I40" s="196"/>
      <c r="J40" s="197"/>
      <c r="K40" s="198"/>
      <c r="L40" s="198"/>
      <c r="M40" s="199"/>
      <c r="N40" s="176" t="str">
        <f t="shared" ref="N40" si="7">IF(O40=0,"",IF(LEN(I40&amp;J40&amp;K40&amp;L40&amp;M40)&gt;1,"Pb : Trop de caractères saisis",IF(LEN(I40&amp;J40&amp;K40&amp;L40&amp;M40)=0,"Pb : cocher une des 5 cases","")))</f>
        <v>Pb : cocher une des 5 cases</v>
      </c>
      <c r="O40" s="246">
        <v>0.25</v>
      </c>
      <c r="P40" s="268"/>
    </row>
    <row r="41" spans="1:17" ht="17.100000000000001" customHeight="1" x14ac:dyDescent="0.2">
      <c r="A41" s="35" t="s">
        <v>179</v>
      </c>
      <c r="B41" s="418" t="s">
        <v>183</v>
      </c>
      <c r="C41" s="419"/>
      <c r="D41" s="419"/>
      <c r="E41" s="419"/>
      <c r="F41" s="419"/>
      <c r="G41" s="419"/>
      <c r="H41" s="420"/>
      <c r="I41" s="60" t="s">
        <v>42</v>
      </c>
      <c r="J41" s="61">
        <v>0</v>
      </c>
      <c r="K41" s="62">
        <v>1</v>
      </c>
      <c r="L41" s="62">
        <v>2</v>
      </c>
      <c r="M41" s="63">
        <v>3</v>
      </c>
      <c r="O41" s="246"/>
      <c r="P41" s="268"/>
    </row>
    <row r="42" spans="1:17" ht="81.95" customHeight="1" thickBot="1" x14ac:dyDescent="0.25">
      <c r="A42" s="48"/>
      <c r="B42" s="388" t="s">
        <v>190</v>
      </c>
      <c r="C42" s="389"/>
      <c r="D42" s="389"/>
      <c r="E42" s="389"/>
      <c r="F42" s="389"/>
      <c r="G42" s="389"/>
      <c r="H42" s="390"/>
      <c r="I42" s="196"/>
      <c r="J42" s="197"/>
      <c r="K42" s="198"/>
      <c r="L42" s="198"/>
      <c r="M42" s="199"/>
      <c r="N42" s="176" t="str">
        <f t="shared" ref="N42" si="8">IF(O42=0,"",IF(LEN(I42&amp;J42&amp;K42&amp;L42&amp;M42)&gt;1,"Pb : Trop de caractères saisis",IF(LEN(I42&amp;J42&amp;K42&amp;L42&amp;M42)=0,"Pb : cocher une des 5 cases","")))</f>
        <v>Pb : cocher une des 5 cases</v>
      </c>
      <c r="O42" s="246">
        <v>0.25</v>
      </c>
      <c r="P42" s="268"/>
    </row>
    <row r="43" spans="1:17" ht="17.100000000000001" customHeight="1" x14ac:dyDescent="0.2">
      <c r="A43" s="35" t="s">
        <v>180</v>
      </c>
      <c r="B43" s="418" t="s">
        <v>197</v>
      </c>
      <c r="C43" s="419"/>
      <c r="D43" s="419"/>
      <c r="E43" s="419"/>
      <c r="F43" s="419"/>
      <c r="G43" s="419"/>
      <c r="H43" s="420"/>
      <c r="I43" s="60" t="s">
        <v>42</v>
      </c>
      <c r="J43" s="61">
        <v>0</v>
      </c>
      <c r="K43" s="62">
        <v>1</v>
      </c>
      <c r="L43" s="62">
        <v>2</v>
      </c>
      <c r="M43" s="63">
        <v>3</v>
      </c>
      <c r="O43" s="246"/>
      <c r="P43" s="268"/>
    </row>
    <row r="44" spans="1:17" ht="17.100000000000001" customHeight="1" x14ac:dyDescent="0.2">
      <c r="A44" s="48"/>
      <c r="B44" s="405" t="s">
        <v>184</v>
      </c>
      <c r="C44" s="389"/>
      <c r="D44" s="389"/>
      <c r="E44" s="389"/>
      <c r="F44" s="389"/>
      <c r="G44" s="389"/>
      <c r="H44" s="390"/>
      <c r="I44" s="196"/>
      <c r="J44" s="197"/>
      <c r="K44" s="198"/>
      <c r="L44" s="198"/>
      <c r="M44" s="199"/>
      <c r="N44" s="176" t="str">
        <f t="shared" ref="N44:N47" si="9">IF(O44=0,"",IF(LEN(I44&amp;J44&amp;K44&amp;L44&amp;M44)&gt;1,"Pb : Trop de caractères saisis",IF(LEN(I44&amp;J44&amp;K44&amp;L44&amp;M44)=0,"Pb : cocher une des 5 cases","")))</f>
        <v>Pb : cocher une des 5 cases</v>
      </c>
      <c r="O44" s="246">
        <v>0.1</v>
      </c>
      <c r="P44" s="268"/>
    </row>
    <row r="45" spans="1:17" ht="17.100000000000001" customHeight="1" x14ac:dyDescent="0.2">
      <c r="A45" s="73"/>
      <c r="B45" s="382" t="s">
        <v>185</v>
      </c>
      <c r="C45" s="383"/>
      <c r="D45" s="383"/>
      <c r="E45" s="383"/>
      <c r="F45" s="383"/>
      <c r="G45" s="383"/>
      <c r="H45" s="384"/>
      <c r="I45" s="214"/>
      <c r="J45" s="215"/>
      <c r="K45" s="206"/>
      <c r="L45" s="206"/>
      <c r="M45" s="216"/>
      <c r="N45" s="176" t="str">
        <f t="shared" si="9"/>
        <v>Pb : cocher une des 5 cases</v>
      </c>
      <c r="O45" s="246">
        <v>0.1</v>
      </c>
      <c r="P45" s="268"/>
    </row>
    <row r="46" spans="1:17" ht="17.100000000000001" customHeight="1" x14ac:dyDescent="0.2">
      <c r="A46" s="73"/>
      <c r="B46" s="382" t="s">
        <v>186</v>
      </c>
      <c r="C46" s="383"/>
      <c r="D46" s="383"/>
      <c r="E46" s="383"/>
      <c r="F46" s="383"/>
      <c r="G46" s="383"/>
      <c r="H46" s="384"/>
      <c r="I46" s="214"/>
      <c r="J46" s="215"/>
      <c r="K46" s="206"/>
      <c r="L46" s="206"/>
      <c r="M46" s="216"/>
      <c r="N46" s="176" t="str">
        <f t="shared" si="9"/>
        <v>Pb : cocher une des 5 cases</v>
      </c>
      <c r="O46" s="246">
        <v>0.1</v>
      </c>
      <c r="P46" s="268"/>
    </row>
    <row r="47" spans="1:17" ht="17.100000000000001" customHeight="1" thickBot="1" x14ac:dyDescent="0.25">
      <c r="A47" s="49"/>
      <c r="B47" s="394" t="s">
        <v>187</v>
      </c>
      <c r="C47" s="395"/>
      <c r="D47" s="395"/>
      <c r="E47" s="395"/>
      <c r="F47" s="395"/>
      <c r="G47" s="395"/>
      <c r="H47" s="396"/>
      <c r="I47" s="200"/>
      <c r="J47" s="217"/>
      <c r="K47" s="202"/>
      <c r="L47" s="202"/>
      <c r="M47" s="203"/>
      <c r="N47" s="176" t="str">
        <f t="shared" si="9"/>
        <v>Pb : cocher une des 5 cases</v>
      </c>
      <c r="O47" s="246">
        <v>0.1</v>
      </c>
      <c r="P47" s="268"/>
    </row>
    <row r="48" spans="1:17" ht="17.100000000000001" customHeight="1" x14ac:dyDescent="0.2">
      <c r="A48" s="35" t="s">
        <v>181</v>
      </c>
      <c r="B48" s="418" t="s">
        <v>198</v>
      </c>
      <c r="C48" s="419"/>
      <c r="D48" s="419"/>
      <c r="E48" s="419"/>
      <c r="F48" s="419"/>
      <c r="G48" s="419"/>
      <c r="H48" s="420"/>
      <c r="I48" s="60" t="s">
        <v>42</v>
      </c>
      <c r="J48" s="61">
        <v>0</v>
      </c>
      <c r="K48" s="62">
        <v>1</v>
      </c>
      <c r="L48" s="62">
        <v>2</v>
      </c>
      <c r="M48" s="63">
        <v>3</v>
      </c>
      <c r="O48" s="246"/>
      <c r="P48" s="268"/>
    </row>
    <row r="49" spans="1:19" ht="17.100000000000001" customHeight="1" thickBot="1" x14ac:dyDescent="0.25">
      <c r="A49" s="50"/>
      <c r="B49" s="385" t="s">
        <v>188</v>
      </c>
      <c r="C49" s="386"/>
      <c r="D49" s="386"/>
      <c r="E49" s="386"/>
      <c r="F49" s="386"/>
      <c r="G49" s="386"/>
      <c r="H49" s="387"/>
      <c r="I49" s="225"/>
      <c r="J49" s="211"/>
      <c r="K49" s="212"/>
      <c r="L49" s="212"/>
      <c r="M49" s="213"/>
      <c r="N49" s="176" t="str">
        <f t="shared" ref="N49" si="10">IF(O49=0,"",IF(LEN(I49&amp;J49&amp;K49&amp;L49&amp;M49)&gt;1,"Pb : Trop de caractères saisis",IF(LEN(I49&amp;J49&amp;K49&amp;L49&amp;M49)=0,"Pb : cocher une des 5 cases","")))</f>
        <v>Pb : cocher une des 5 cases</v>
      </c>
      <c r="O49" s="246">
        <v>0.1</v>
      </c>
      <c r="P49" s="268"/>
    </row>
    <row r="50" spans="1:19" s="22" customFormat="1" ht="16.5" thickTop="1" thickBot="1" x14ac:dyDescent="0.3">
      <c r="N50" s="2"/>
      <c r="O50" s="248"/>
      <c r="P50" s="269"/>
      <c r="Q50" s="270"/>
      <c r="R50" s="335"/>
      <c r="S50" s="335"/>
    </row>
    <row r="51" spans="1:19" ht="30" customHeight="1" thickTop="1" thickBot="1" x14ac:dyDescent="0.25">
      <c r="A51" s="36" t="s">
        <v>191</v>
      </c>
      <c r="B51" s="441" t="s">
        <v>305</v>
      </c>
      <c r="C51" s="442"/>
      <c r="D51" s="442"/>
      <c r="E51" s="442"/>
      <c r="F51" s="442"/>
      <c r="G51" s="442"/>
      <c r="H51" s="442"/>
      <c r="I51" s="442"/>
      <c r="J51" s="442"/>
      <c r="K51" s="442"/>
      <c r="L51" s="442"/>
      <c r="M51" s="443"/>
      <c r="N51" s="190" t="str">
        <f>"Note : "&amp;IF(COUNTIF(N52:N66,"Pb :*")&gt;0,"en attente",ROUNDUP(P51,1)&amp;" / 3")</f>
        <v>Note : en attente</v>
      </c>
      <c r="P51" s="264">
        <f>(SUMPRODUCT((LEN(K52:K66)&gt;0)*O52:O66)+2*SUMPRODUCT((LEN(L52:L66)&gt;0)*O52:O66)+3*SUMPRODUCT((LEN(M52:M66)&gt;0)*O52:O66))/(SUM(O52:O66)-SUMPRODUCT((LEN(I52:I66)&gt;0)*O52:O66))</f>
        <v>0</v>
      </c>
      <c r="Q51" s="267">
        <f>(SUM(O52:O66)-SUMPRODUCT((LEN(I52:I66)&gt;0)*O52:O66))/SUM(O52:O66)</f>
        <v>1</v>
      </c>
    </row>
    <row r="52" spans="1:19" ht="17.100000000000001" customHeight="1" x14ac:dyDescent="0.2">
      <c r="A52" s="37" t="s">
        <v>192</v>
      </c>
      <c r="B52" s="421" t="s">
        <v>199</v>
      </c>
      <c r="C52" s="422"/>
      <c r="D52" s="422"/>
      <c r="E52" s="422"/>
      <c r="F52" s="422"/>
      <c r="G52" s="422"/>
      <c r="H52" s="423"/>
      <c r="I52" s="64" t="s">
        <v>42</v>
      </c>
      <c r="J52" s="65">
        <v>0</v>
      </c>
      <c r="K52" s="66">
        <v>1</v>
      </c>
      <c r="L52" s="66">
        <v>2</v>
      </c>
      <c r="M52" s="67">
        <v>3</v>
      </c>
      <c r="P52" s="268"/>
    </row>
    <row r="53" spans="1:19" ht="17.100000000000001" customHeight="1" thickBot="1" x14ac:dyDescent="0.25">
      <c r="A53" s="43"/>
      <c r="B53" s="388" t="s">
        <v>204</v>
      </c>
      <c r="C53" s="389"/>
      <c r="D53" s="389"/>
      <c r="E53" s="389"/>
      <c r="F53" s="389"/>
      <c r="G53" s="389"/>
      <c r="H53" s="390"/>
      <c r="I53" s="252"/>
      <c r="J53" s="197"/>
      <c r="K53" s="198"/>
      <c r="L53" s="198"/>
      <c r="M53" s="199"/>
      <c r="N53" s="176" t="str">
        <f t="shared" ref="N53" si="11">IF(O53=0,"",IF(LEN(I53&amp;J53&amp;K53&amp;L53&amp;M53)&gt;1,"Pb : Trop de caractères saisis",IF(LEN(I53&amp;J53&amp;K53&amp;L53&amp;M53)=0,"Pb : cocher une des 5 cases","")))</f>
        <v>Pb : cocher une des 5 cases</v>
      </c>
      <c r="O53" s="246">
        <v>0.1</v>
      </c>
      <c r="P53" s="268"/>
    </row>
    <row r="54" spans="1:19" ht="17.100000000000001" customHeight="1" x14ac:dyDescent="0.2">
      <c r="A54" s="37" t="s">
        <v>193</v>
      </c>
      <c r="B54" s="421" t="s">
        <v>200</v>
      </c>
      <c r="C54" s="422"/>
      <c r="D54" s="422"/>
      <c r="E54" s="422"/>
      <c r="F54" s="422"/>
      <c r="G54" s="422"/>
      <c r="H54" s="423"/>
      <c r="I54" s="64" t="s">
        <v>42</v>
      </c>
      <c r="J54" s="65">
        <v>0</v>
      </c>
      <c r="K54" s="66">
        <v>1</v>
      </c>
      <c r="L54" s="66">
        <v>2</v>
      </c>
      <c r="M54" s="67">
        <v>3</v>
      </c>
      <c r="O54" s="246"/>
      <c r="P54" s="268"/>
    </row>
    <row r="55" spans="1:19" ht="32.1" customHeight="1" thickBot="1" x14ac:dyDescent="0.25">
      <c r="A55" s="43"/>
      <c r="B55" s="388" t="s">
        <v>213</v>
      </c>
      <c r="C55" s="389"/>
      <c r="D55" s="389"/>
      <c r="E55" s="389"/>
      <c r="F55" s="389"/>
      <c r="G55" s="389"/>
      <c r="H55" s="390"/>
      <c r="I55" s="252"/>
      <c r="J55" s="197"/>
      <c r="K55" s="198"/>
      <c r="L55" s="198"/>
      <c r="M55" s="199"/>
      <c r="N55" s="176" t="str">
        <f t="shared" ref="N55" si="12">IF(O55=0,"",IF(LEN(I55&amp;J55&amp;K55&amp;L55&amp;M55)&gt;1,"Pb : Trop de caractères saisis",IF(LEN(I55&amp;J55&amp;K55&amp;L55&amp;M55)=0,"Pb : cocher une des 5 cases","")))</f>
        <v>Pb : cocher une des 5 cases</v>
      </c>
      <c r="O55" s="246">
        <v>0.1</v>
      </c>
      <c r="P55" s="268"/>
    </row>
    <row r="56" spans="1:19" ht="17.100000000000001" customHeight="1" x14ac:dyDescent="0.2">
      <c r="A56" s="37" t="s">
        <v>194</v>
      </c>
      <c r="B56" s="421" t="s">
        <v>201</v>
      </c>
      <c r="C56" s="422"/>
      <c r="D56" s="422"/>
      <c r="E56" s="422"/>
      <c r="F56" s="422"/>
      <c r="G56" s="422"/>
      <c r="H56" s="423"/>
      <c r="I56" s="64" t="s">
        <v>42</v>
      </c>
      <c r="J56" s="65">
        <v>0</v>
      </c>
      <c r="K56" s="66">
        <v>1</v>
      </c>
      <c r="L56" s="66">
        <v>2</v>
      </c>
      <c r="M56" s="67">
        <v>3</v>
      </c>
      <c r="O56" s="246"/>
      <c r="P56" s="268"/>
    </row>
    <row r="57" spans="1:19" ht="17.100000000000001" customHeight="1" x14ac:dyDescent="0.2">
      <c r="A57" s="43"/>
      <c r="B57" s="388" t="s">
        <v>205</v>
      </c>
      <c r="C57" s="389"/>
      <c r="D57" s="389"/>
      <c r="E57" s="389"/>
      <c r="F57" s="389"/>
      <c r="G57" s="389"/>
      <c r="H57" s="390"/>
      <c r="I57" s="196"/>
      <c r="J57" s="197"/>
      <c r="K57" s="198"/>
      <c r="L57" s="198"/>
      <c r="M57" s="199"/>
      <c r="N57" s="176" t="str">
        <f t="shared" ref="N57:N59" si="13">IF(O57=0,"",IF(LEN(I57&amp;J57&amp;K57&amp;L57&amp;M57)&gt;1,"Pb : Trop de caractères saisis",IF(LEN(I57&amp;J57&amp;K57&amp;L57&amp;M57)=0,"Pb : cocher une des 5 cases","")))</f>
        <v>Pb : cocher une des 5 cases</v>
      </c>
      <c r="O57" s="246">
        <v>0.1</v>
      </c>
      <c r="P57" s="268"/>
    </row>
    <row r="58" spans="1:19" ht="17.100000000000001" customHeight="1" x14ac:dyDescent="0.2">
      <c r="A58" s="74"/>
      <c r="B58" s="342" t="s">
        <v>206</v>
      </c>
      <c r="C58" s="380"/>
      <c r="D58" s="380"/>
      <c r="E58" s="380"/>
      <c r="F58" s="380"/>
      <c r="G58" s="380"/>
      <c r="H58" s="381"/>
      <c r="I58" s="218"/>
      <c r="J58" s="219"/>
      <c r="K58" s="220"/>
      <c r="L58" s="220"/>
      <c r="M58" s="216"/>
      <c r="N58" s="176" t="str">
        <f t="shared" si="13"/>
        <v>Pb : cocher une des 5 cases</v>
      </c>
      <c r="O58" s="246">
        <v>0.1</v>
      </c>
      <c r="P58" s="268"/>
    </row>
    <row r="59" spans="1:19" ht="17.100000000000001" customHeight="1" thickBot="1" x14ac:dyDescent="0.25">
      <c r="A59" s="51"/>
      <c r="B59" s="394" t="s">
        <v>207</v>
      </c>
      <c r="C59" s="402"/>
      <c r="D59" s="402"/>
      <c r="E59" s="402"/>
      <c r="F59" s="402"/>
      <c r="G59" s="402"/>
      <c r="H59" s="403"/>
      <c r="I59" s="200"/>
      <c r="J59" s="217"/>
      <c r="K59" s="202"/>
      <c r="L59" s="202"/>
      <c r="M59" s="203"/>
      <c r="N59" s="176" t="str">
        <f t="shared" si="13"/>
        <v>Pb : cocher une des 5 cases</v>
      </c>
      <c r="O59" s="246">
        <v>0.1</v>
      </c>
      <c r="P59" s="268"/>
    </row>
    <row r="60" spans="1:19" ht="17.100000000000001" customHeight="1" x14ac:dyDescent="0.2">
      <c r="A60" s="37" t="s">
        <v>195</v>
      </c>
      <c r="B60" s="421" t="s">
        <v>202</v>
      </c>
      <c r="C60" s="422"/>
      <c r="D60" s="422"/>
      <c r="E60" s="422"/>
      <c r="F60" s="422"/>
      <c r="G60" s="422"/>
      <c r="H60" s="422"/>
      <c r="I60" s="68" t="s">
        <v>42</v>
      </c>
      <c r="J60" s="65">
        <v>0</v>
      </c>
      <c r="K60" s="66">
        <v>1</v>
      </c>
      <c r="L60" s="66">
        <v>2</v>
      </c>
      <c r="M60" s="67">
        <v>3</v>
      </c>
      <c r="O60" s="246"/>
      <c r="P60" s="268"/>
    </row>
    <row r="61" spans="1:19" ht="17.100000000000001" customHeight="1" x14ac:dyDescent="0.2">
      <c r="A61" s="43"/>
      <c r="B61" s="438" t="s">
        <v>208</v>
      </c>
      <c r="C61" s="439"/>
      <c r="D61" s="439"/>
      <c r="E61" s="439"/>
      <c r="F61" s="439"/>
      <c r="G61" s="439"/>
      <c r="H61" s="440"/>
      <c r="I61" s="196"/>
      <c r="J61" s="197"/>
      <c r="K61" s="221"/>
      <c r="L61" s="221"/>
      <c r="M61" s="222"/>
      <c r="N61" s="176" t="str">
        <f t="shared" ref="N61:N62" si="14">IF(O61=0,"",IF(LEN(I61&amp;J61&amp;K61&amp;L61&amp;M61)&gt;1,"Pb : Trop de caractères saisis",IF(LEN(I61&amp;J61&amp;K61&amp;L61&amp;M61)=0,"Pb : cocher une des 5 cases","")))</f>
        <v>Pb : cocher une des 5 cases</v>
      </c>
      <c r="O61" s="246">
        <v>0.1</v>
      </c>
      <c r="P61" s="268"/>
    </row>
    <row r="62" spans="1:19" ht="17.100000000000001" customHeight="1" thickBot="1" x14ac:dyDescent="0.25">
      <c r="A62" s="51"/>
      <c r="B62" s="452" t="s">
        <v>209</v>
      </c>
      <c r="C62" s="453"/>
      <c r="D62" s="453"/>
      <c r="E62" s="453"/>
      <c r="F62" s="453"/>
      <c r="G62" s="453"/>
      <c r="H62" s="454"/>
      <c r="I62" s="200"/>
      <c r="J62" s="217"/>
      <c r="K62" s="253"/>
      <c r="L62" s="253"/>
      <c r="M62" s="254"/>
      <c r="N62" s="176" t="str">
        <f t="shared" si="14"/>
        <v>Pb : cocher une des 5 cases</v>
      </c>
      <c r="O62" s="246">
        <v>0.1</v>
      </c>
      <c r="P62" s="268"/>
    </row>
    <row r="63" spans="1:19" ht="17.100000000000001" customHeight="1" x14ac:dyDescent="0.2">
      <c r="A63" s="37" t="s">
        <v>196</v>
      </c>
      <c r="B63" s="421" t="s">
        <v>203</v>
      </c>
      <c r="C63" s="422"/>
      <c r="D63" s="422"/>
      <c r="E63" s="422"/>
      <c r="F63" s="422"/>
      <c r="G63" s="422"/>
      <c r="H63" s="422"/>
      <c r="I63" s="68" t="s">
        <v>42</v>
      </c>
      <c r="J63" s="65">
        <v>0</v>
      </c>
      <c r="K63" s="66">
        <v>1</v>
      </c>
      <c r="L63" s="66">
        <v>2</v>
      </c>
      <c r="M63" s="67">
        <v>3</v>
      </c>
      <c r="O63" s="246"/>
      <c r="P63" s="268"/>
    </row>
    <row r="64" spans="1:19" ht="17.100000000000001" customHeight="1" x14ac:dyDescent="0.2">
      <c r="A64" s="43"/>
      <c r="B64" s="438" t="s">
        <v>210</v>
      </c>
      <c r="C64" s="439"/>
      <c r="D64" s="439"/>
      <c r="E64" s="439"/>
      <c r="F64" s="439"/>
      <c r="G64" s="439"/>
      <c r="H64" s="440"/>
      <c r="I64" s="196"/>
      <c r="J64" s="197"/>
      <c r="K64" s="221"/>
      <c r="L64" s="221"/>
      <c r="M64" s="222"/>
      <c r="N64" s="176" t="str">
        <f t="shared" ref="N64:N66" si="15">IF(O64=0,"",IF(LEN(I64&amp;J64&amp;K64&amp;L64&amp;M64)&gt;1,"Pb : Trop de caractères saisis",IF(LEN(I64&amp;J64&amp;K64&amp;L64&amp;M64)=0,"Pb : cocher une des 5 cases","")))</f>
        <v>Pb : cocher une des 5 cases</v>
      </c>
      <c r="O64" s="246">
        <v>0.1</v>
      </c>
      <c r="P64" s="268"/>
    </row>
    <row r="65" spans="1:17" ht="17.100000000000001" customHeight="1" x14ac:dyDescent="0.2">
      <c r="A65" s="74"/>
      <c r="B65" s="449" t="s">
        <v>211</v>
      </c>
      <c r="C65" s="450"/>
      <c r="D65" s="450"/>
      <c r="E65" s="450"/>
      <c r="F65" s="450"/>
      <c r="G65" s="450"/>
      <c r="H65" s="451"/>
      <c r="I65" s="218"/>
      <c r="J65" s="219"/>
      <c r="K65" s="255"/>
      <c r="L65" s="255"/>
      <c r="M65" s="256"/>
      <c r="N65" s="176" t="str">
        <f t="shared" si="15"/>
        <v>Pb : cocher une des 5 cases</v>
      </c>
      <c r="O65" s="246">
        <v>0.1</v>
      </c>
      <c r="P65" s="268"/>
    </row>
    <row r="66" spans="1:17" ht="17.100000000000001" customHeight="1" thickBot="1" x14ac:dyDescent="0.25">
      <c r="A66" s="44"/>
      <c r="B66" s="432" t="s">
        <v>212</v>
      </c>
      <c r="C66" s="433"/>
      <c r="D66" s="433"/>
      <c r="E66" s="433"/>
      <c r="F66" s="433"/>
      <c r="G66" s="433"/>
      <c r="H66" s="434"/>
      <c r="I66" s="210"/>
      <c r="J66" s="211"/>
      <c r="K66" s="212"/>
      <c r="L66" s="212"/>
      <c r="M66" s="213"/>
      <c r="N66" s="176" t="str">
        <f t="shared" si="15"/>
        <v>Pb : cocher une des 5 cases</v>
      </c>
      <c r="O66" s="246">
        <v>0.1</v>
      </c>
      <c r="P66" s="268"/>
    </row>
    <row r="67" spans="1:17" ht="15.75" thickTop="1" thickBot="1" x14ac:dyDescent="0.25">
      <c r="A67" s="17"/>
      <c r="B67" s="18"/>
      <c r="C67" s="28"/>
      <c r="D67" s="28"/>
      <c r="E67" s="28"/>
      <c r="F67" s="28"/>
      <c r="G67" s="28"/>
      <c r="H67" s="28"/>
      <c r="I67" s="53"/>
      <c r="J67" s="20"/>
      <c r="K67" s="20"/>
      <c r="L67" s="20"/>
      <c r="M67" s="20"/>
      <c r="P67" s="268"/>
    </row>
    <row r="68" spans="1:17" ht="30" customHeight="1" thickTop="1" thickBot="1" x14ac:dyDescent="0.25">
      <c r="A68" s="113" t="s">
        <v>214</v>
      </c>
      <c r="B68" s="435" t="s">
        <v>306</v>
      </c>
      <c r="C68" s="436"/>
      <c r="D68" s="436"/>
      <c r="E68" s="436"/>
      <c r="F68" s="436"/>
      <c r="G68" s="436"/>
      <c r="H68" s="436"/>
      <c r="I68" s="436"/>
      <c r="J68" s="436"/>
      <c r="K68" s="436"/>
      <c r="L68" s="436"/>
      <c r="M68" s="437"/>
      <c r="N68" s="191" t="str">
        <f>IF(option="ERPP","Note : "&amp;IF(COUNTIF(N69:N75,"Pb :*")&gt;0,"en attente",ROUNDUP(P68,1)&amp;" / 3"), "")</f>
        <v/>
      </c>
      <c r="P68" s="264">
        <f>IF(option="ERPP",(SUMPRODUCT((LEN(K69:K75)&gt;0)*O69:O75)+2*SUMPRODUCT((LEN(L69:L75)&gt;0)*O69:O75)+3*SUMPRODUCT((LEN(M69:M75)&gt;0)*O69:O75))/(SUM(O69:O75)-SUMPRODUCT((LEN(I69:I75)&gt;0)*O69:O75)),0)</f>
        <v>0</v>
      </c>
      <c r="Q68" s="267">
        <f>IF(option="ERPP",(SUM(O69:O75)-SUMPRODUCT((LEN(I69:I75)&gt;0)*O69:O75))/SUM(O69:O75),0)</f>
        <v>0</v>
      </c>
    </row>
    <row r="69" spans="1:17" ht="17.100000000000001" customHeight="1" x14ac:dyDescent="0.2">
      <c r="A69" s="39" t="s">
        <v>215</v>
      </c>
      <c r="B69" s="397" t="s">
        <v>218</v>
      </c>
      <c r="C69" s="398"/>
      <c r="D69" s="398"/>
      <c r="E69" s="398"/>
      <c r="F69" s="398"/>
      <c r="G69" s="398"/>
      <c r="H69" s="399"/>
      <c r="I69" s="69" t="s">
        <v>42</v>
      </c>
      <c r="J69" s="70">
        <v>0</v>
      </c>
      <c r="K69" s="71">
        <v>1</v>
      </c>
      <c r="L69" s="71">
        <v>2</v>
      </c>
      <c r="M69" s="72">
        <v>3</v>
      </c>
      <c r="P69" s="268"/>
    </row>
    <row r="70" spans="1:17" ht="57" customHeight="1" x14ac:dyDescent="0.2">
      <c r="A70" s="45"/>
      <c r="B70" s="388" t="s">
        <v>224</v>
      </c>
      <c r="C70" s="400"/>
      <c r="D70" s="400"/>
      <c r="E70" s="400"/>
      <c r="F70" s="400"/>
      <c r="G70" s="400"/>
      <c r="H70" s="401"/>
      <c r="I70" s="252"/>
      <c r="J70" s="197"/>
      <c r="K70" s="198"/>
      <c r="L70" s="198"/>
      <c r="M70" s="199"/>
      <c r="N70" s="176" t="str">
        <f t="shared" ref="N70:N71" si="16">IF(O70=0,"",IF(LEN(I70&amp;J70&amp;K70&amp;L70&amp;M70)&gt;1,"Pb : Trop de caractères saisis",IF(LEN(I70&amp;J70&amp;K70&amp;L70&amp;M70)=0,"Pb : cocher une des 5 cases","")))</f>
        <v>Pb : cocher une des 5 cases</v>
      </c>
      <c r="O70" s="246" t="str">
        <f>IF(option="ERPI",0,IF(option="ERPP",0.25,"Il faut renseigner l'option du candidat"))</f>
        <v>Il faut renseigner l'option du candidat</v>
      </c>
      <c r="P70" s="268"/>
    </row>
    <row r="71" spans="1:17" ht="32.1" customHeight="1" thickBot="1" x14ac:dyDescent="0.25">
      <c r="A71" s="75"/>
      <c r="B71" s="394" t="s">
        <v>223</v>
      </c>
      <c r="C71" s="395"/>
      <c r="D71" s="395"/>
      <c r="E71" s="395"/>
      <c r="F71" s="395"/>
      <c r="G71" s="395"/>
      <c r="H71" s="396"/>
      <c r="I71" s="257"/>
      <c r="J71" s="217"/>
      <c r="K71" s="202"/>
      <c r="L71" s="202"/>
      <c r="M71" s="203"/>
      <c r="N71" s="176" t="str">
        <f t="shared" si="16"/>
        <v>Pb : cocher une des 5 cases</v>
      </c>
      <c r="O71" s="246" t="str">
        <f>IF(option="ERPI",0,IF(option="ERPP",0.25,"Il faut renseigner l'option du candidat"))</f>
        <v>Il faut renseigner l'option du candidat</v>
      </c>
      <c r="P71" s="268"/>
    </row>
    <row r="72" spans="1:17" ht="17.100000000000001" customHeight="1" x14ac:dyDescent="0.2">
      <c r="A72" s="39" t="s">
        <v>216</v>
      </c>
      <c r="B72" s="397" t="s">
        <v>219</v>
      </c>
      <c r="C72" s="398"/>
      <c r="D72" s="398"/>
      <c r="E72" s="398"/>
      <c r="F72" s="398"/>
      <c r="G72" s="398"/>
      <c r="H72" s="399"/>
      <c r="I72" s="69" t="s">
        <v>42</v>
      </c>
      <c r="J72" s="70">
        <v>0</v>
      </c>
      <c r="K72" s="71">
        <v>1</v>
      </c>
      <c r="L72" s="71">
        <v>2</v>
      </c>
      <c r="M72" s="72">
        <v>3</v>
      </c>
      <c r="O72" s="246"/>
      <c r="P72" s="268"/>
    </row>
    <row r="73" spans="1:17" ht="71.099999999999994" customHeight="1" thickBot="1" x14ac:dyDescent="0.25">
      <c r="A73" s="45"/>
      <c r="B73" s="388" t="s">
        <v>222</v>
      </c>
      <c r="C73" s="400"/>
      <c r="D73" s="400"/>
      <c r="E73" s="400"/>
      <c r="F73" s="400"/>
      <c r="G73" s="400"/>
      <c r="H73" s="401"/>
      <c r="I73" s="252"/>
      <c r="J73" s="197"/>
      <c r="K73" s="198"/>
      <c r="L73" s="198"/>
      <c r="M73" s="199"/>
      <c r="N73" s="176" t="str">
        <f t="shared" ref="N73" si="17">IF(O73=0,"",IF(LEN(I73&amp;J73&amp;K73&amp;L73&amp;M73)&gt;1,"Pb : Trop de caractères saisis",IF(LEN(I73&amp;J73&amp;K73&amp;L73&amp;M73)=0,"Pb : cocher une des 5 cases","")))</f>
        <v>Pb : cocher une des 5 cases</v>
      </c>
      <c r="O73" s="246" t="str">
        <f>IF(option="ERPI",0,IF(option="ERPP",0.25,"Il faut renseigner l'option du candidat"))</f>
        <v>Il faut renseigner l'option du candidat</v>
      </c>
      <c r="P73" s="268"/>
    </row>
    <row r="74" spans="1:17" ht="17.100000000000001" customHeight="1" x14ac:dyDescent="0.2">
      <c r="A74" s="39" t="s">
        <v>217</v>
      </c>
      <c r="B74" s="397" t="s">
        <v>220</v>
      </c>
      <c r="C74" s="398"/>
      <c r="D74" s="398"/>
      <c r="E74" s="398"/>
      <c r="F74" s="398"/>
      <c r="G74" s="398"/>
      <c r="H74" s="399"/>
      <c r="I74" s="69" t="s">
        <v>42</v>
      </c>
      <c r="J74" s="70">
        <v>0</v>
      </c>
      <c r="K74" s="71">
        <v>1</v>
      </c>
      <c r="L74" s="71">
        <v>2</v>
      </c>
      <c r="M74" s="72">
        <v>3</v>
      </c>
      <c r="O74" s="246"/>
      <c r="P74" s="268"/>
    </row>
    <row r="75" spans="1:17" ht="32.1" customHeight="1" thickBot="1" x14ac:dyDescent="0.25">
      <c r="A75" s="46"/>
      <c r="B75" s="385" t="s">
        <v>221</v>
      </c>
      <c r="C75" s="386"/>
      <c r="D75" s="386"/>
      <c r="E75" s="386"/>
      <c r="F75" s="386"/>
      <c r="G75" s="386"/>
      <c r="H75" s="387"/>
      <c r="I75" s="225"/>
      <c r="J75" s="211"/>
      <c r="K75" s="212"/>
      <c r="L75" s="212"/>
      <c r="M75" s="213"/>
      <c r="N75" s="176" t="str">
        <f t="shared" ref="N75" si="18">IF(O75=0,"",IF(LEN(I75&amp;J75&amp;K75&amp;L75&amp;M75)&gt;1,"Pb : Trop de caractères saisis",IF(LEN(I75&amp;J75&amp;K75&amp;L75&amp;M75)=0,"Pb : cocher une des 5 cases","")))</f>
        <v>Pb : cocher une des 5 cases</v>
      </c>
      <c r="O75" s="246" t="str">
        <f>IF(option="ERPI",0,IF(option="ERPP",0.25,"Il faut renseigner l'option du candidat"))</f>
        <v>Il faut renseigner l'option du candidat</v>
      </c>
      <c r="P75" s="268"/>
    </row>
    <row r="76" spans="1:17" ht="17.100000000000001" customHeight="1" thickTop="1" thickBot="1" x14ac:dyDescent="0.25">
      <c r="A76" s="106"/>
      <c r="B76" s="104"/>
      <c r="C76" s="18"/>
      <c r="D76" s="18"/>
      <c r="E76" s="18"/>
      <c r="F76" s="18"/>
      <c r="G76" s="18"/>
      <c r="H76" s="18"/>
      <c r="I76" s="76"/>
      <c r="J76" s="105"/>
      <c r="K76" s="105"/>
      <c r="L76" s="105"/>
      <c r="M76" s="105"/>
      <c r="P76" s="268"/>
    </row>
    <row r="77" spans="1:17" ht="30" customHeight="1" thickTop="1" thickBot="1" x14ac:dyDescent="0.25">
      <c r="A77" s="113" t="s">
        <v>225</v>
      </c>
      <c r="B77" s="435" t="s">
        <v>307</v>
      </c>
      <c r="C77" s="436"/>
      <c r="D77" s="436"/>
      <c r="E77" s="436"/>
      <c r="F77" s="436"/>
      <c r="G77" s="436"/>
      <c r="H77" s="436"/>
      <c r="I77" s="436"/>
      <c r="J77" s="436"/>
      <c r="K77" s="436"/>
      <c r="L77" s="436"/>
      <c r="M77" s="437"/>
      <c r="N77" s="191" t="str">
        <f>IF(option="ERPI","Note : "&amp;IF(COUNTIF(N78:N85,"Pb :*")&gt;0,"en attente",ROUNDUP(P77,1)&amp;" / 3"), "")</f>
        <v/>
      </c>
      <c r="P77" s="264">
        <f>IF(option="ERPI",(SUMPRODUCT((LEN(K78:K85)&gt;0)*O78:O85)+2*SUMPRODUCT((LEN(L78:L85)&gt;0)*O78:O85)+3*SUMPRODUCT((LEN(M78:M85)&gt;0)*O78:O85))/(SUM(O78:O85)-SUMPRODUCT((LEN(I78:I85)&gt;0)*O78:O85)),0)</f>
        <v>0</v>
      </c>
      <c r="Q77" s="267">
        <f>IF(option="ERPI",(SUM(O78:O85)-SUMPRODUCT((LEN(I78:I85)&gt;0)*O78:O85))/SUM(O78:O85),0)</f>
        <v>0</v>
      </c>
    </row>
    <row r="78" spans="1:17" ht="17.100000000000001" customHeight="1" x14ac:dyDescent="0.2">
      <c r="A78" s="39" t="s">
        <v>297</v>
      </c>
      <c r="B78" s="397" t="s">
        <v>226</v>
      </c>
      <c r="C78" s="398"/>
      <c r="D78" s="398"/>
      <c r="E78" s="398"/>
      <c r="F78" s="398"/>
      <c r="G78" s="398"/>
      <c r="H78" s="399"/>
      <c r="I78" s="69" t="s">
        <v>42</v>
      </c>
      <c r="J78" s="70">
        <v>0</v>
      </c>
      <c r="K78" s="71">
        <v>1</v>
      </c>
      <c r="L78" s="71">
        <v>2</v>
      </c>
      <c r="M78" s="72">
        <v>3</v>
      </c>
      <c r="P78" s="268"/>
    </row>
    <row r="79" spans="1:17" ht="32.1" customHeight="1" thickBot="1" x14ac:dyDescent="0.25">
      <c r="A79" s="45"/>
      <c r="B79" s="388" t="s">
        <v>227</v>
      </c>
      <c r="C79" s="400"/>
      <c r="D79" s="400"/>
      <c r="E79" s="400"/>
      <c r="F79" s="400"/>
      <c r="G79" s="400"/>
      <c r="H79" s="401"/>
      <c r="I79" s="252"/>
      <c r="J79" s="197"/>
      <c r="K79" s="198"/>
      <c r="L79" s="198"/>
      <c r="M79" s="199"/>
      <c r="N79" s="176" t="str">
        <f t="shared" ref="N79" si="19">IF(O79=0,"",IF(LEN(I79&amp;J79&amp;K79&amp;L79&amp;M79)&gt;1,"Pb : Trop de caractères saisis",IF(LEN(I79&amp;J79&amp;K79&amp;L79&amp;M79)=0,"Pb : cocher une des 5 cases","")))</f>
        <v>Pb : cocher une des 5 cases</v>
      </c>
      <c r="O79" s="246" t="str">
        <f>IF(option="ERPI",0.25,IF(option="ERPP",0,"Il faut renseigner l'option du candidat"))</f>
        <v>Il faut renseigner l'option du candidat</v>
      </c>
      <c r="P79" s="268"/>
    </row>
    <row r="80" spans="1:17" ht="17.100000000000001" customHeight="1" x14ac:dyDescent="0.2">
      <c r="A80" s="39" t="s">
        <v>298</v>
      </c>
      <c r="B80" s="397" t="s">
        <v>228</v>
      </c>
      <c r="C80" s="398"/>
      <c r="D80" s="398"/>
      <c r="E80" s="398"/>
      <c r="F80" s="398"/>
      <c r="G80" s="398"/>
      <c r="H80" s="399"/>
      <c r="I80" s="69" t="s">
        <v>42</v>
      </c>
      <c r="J80" s="70">
        <v>0</v>
      </c>
      <c r="K80" s="71">
        <v>1</v>
      </c>
      <c r="L80" s="71">
        <v>2</v>
      </c>
      <c r="M80" s="72">
        <v>3</v>
      </c>
      <c r="O80" s="246"/>
      <c r="P80" s="268"/>
    </row>
    <row r="81" spans="1:17" ht="42.95" customHeight="1" thickBot="1" x14ac:dyDescent="0.25">
      <c r="A81" s="45"/>
      <c r="B81" s="388" t="s">
        <v>229</v>
      </c>
      <c r="C81" s="400"/>
      <c r="D81" s="400"/>
      <c r="E81" s="400"/>
      <c r="F81" s="400"/>
      <c r="G81" s="400"/>
      <c r="H81" s="401"/>
      <c r="I81" s="252"/>
      <c r="J81" s="197"/>
      <c r="K81" s="198"/>
      <c r="L81" s="198"/>
      <c r="M81" s="199"/>
      <c r="N81" s="176" t="str">
        <f t="shared" ref="N81" si="20">IF(O81=0,"",IF(LEN(I81&amp;J81&amp;K81&amp;L81&amp;M81)&gt;1,"Pb : Trop de caractères saisis",IF(LEN(I81&amp;J81&amp;K81&amp;L81&amp;M81)=0,"Pb : cocher une des 5 cases","")))</f>
        <v>Pb : cocher une des 5 cases</v>
      </c>
      <c r="O81" s="246" t="str">
        <f>IF(option="ERPI",0.25,IF(option="ERPP",0,"Il faut renseigner l'option du candidat"))</f>
        <v>Il faut renseigner l'option du candidat</v>
      </c>
      <c r="P81" s="268"/>
    </row>
    <row r="82" spans="1:17" ht="17.100000000000001" customHeight="1" x14ac:dyDescent="0.2">
      <c r="A82" s="39" t="s">
        <v>299</v>
      </c>
      <c r="B82" s="397" t="s">
        <v>230</v>
      </c>
      <c r="C82" s="398"/>
      <c r="D82" s="398"/>
      <c r="E82" s="398"/>
      <c r="F82" s="398"/>
      <c r="G82" s="398"/>
      <c r="H82" s="399"/>
      <c r="I82" s="69" t="s">
        <v>42</v>
      </c>
      <c r="J82" s="70">
        <v>0</v>
      </c>
      <c r="K82" s="71">
        <v>1</v>
      </c>
      <c r="L82" s="71">
        <v>2</v>
      </c>
      <c r="M82" s="72">
        <v>3</v>
      </c>
      <c r="O82" s="246"/>
      <c r="P82" s="268"/>
    </row>
    <row r="83" spans="1:17" ht="18" customHeight="1" thickBot="1" x14ac:dyDescent="0.25">
      <c r="A83" s="146"/>
      <c r="B83" s="444" t="s">
        <v>232</v>
      </c>
      <c r="C83" s="445"/>
      <c r="D83" s="445"/>
      <c r="E83" s="445"/>
      <c r="F83" s="445"/>
      <c r="G83" s="445"/>
      <c r="H83" s="446"/>
      <c r="I83" s="258"/>
      <c r="J83" s="259"/>
      <c r="K83" s="260"/>
      <c r="L83" s="260"/>
      <c r="M83" s="261"/>
      <c r="N83" s="176" t="str">
        <f t="shared" ref="N83" si="21">IF(O83=0,"",IF(LEN(I83&amp;J83&amp;K83&amp;L83&amp;M83)&gt;1,"Pb : Trop de caractères saisis",IF(LEN(I83&amp;J83&amp;K83&amp;L83&amp;M83)=0,"Pb : cocher une des 5 cases","")))</f>
        <v>Pb : cocher une des 5 cases</v>
      </c>
      <c r="O83" s="246" t="str">
        <f>IF(option="ERPI",0.25,IF(option="ERPP",0,"Il faut renseigner l'option du candidat"))</f>
        <v>Il faut renseigner l'option du candidat</v>
      </c>
      <c r="P83" s="268"/>
    </row>
    <row r="84" spans="1:17" ht="17.100000000000001" customHeight="1" x14ac:dyDescent="0.2">
      <c r="A84" s="39" t="s">
        <v>300</v>
      </c>
      <c r="B84" s="397" t="s">
        <v>231</v>
      </c>
      <c r="C84" s="398"/>
      <c r="D84" s="398"/>
      <c r="E84" s="398"/>
      <c r="F84" s="398"/>
      <c r="G84" s="398"/>
      <c r="H84" s="399"/>
      <c r="I84" s="69" t="s">
        <v>42</v>
      </c>
      <c r="J84" s="70">
        <v>0</v>
      </c>
      <c r="K84" s="71">
        <v>1</v>
      </c>
      <c r="L84" s="71">
        <v>2</v>
      </c>
      <c r="M84" s="72">
        <v>3</v>
      </c>
      <c r="O84" s="246"/>
      <c r="P84" s="268"/>
    </row>
    <row r="85" spans="1:17" ht="32.1" customHeight="1" thickBot="1" x14ac:dyDescent="0.25">
      <c r="A85" s="46"/>
      <c r="B85" s="385" t="s">
        <v>233</v>
      </c>
      <c r="C85" s="386"/>
      <c r="D85" s="386"/>
      <c r="E85" s="386"/>
      <c r="F85" s="386"/>
      <c r="G85" s="386"/>
      <c r="H85" s="387"/>
      <c r="I85" s="210"/>
      <c r="J85" s="211"/>
      <c r="K85" s="212"/>
      <c r="L85" s="212"/>
      <c r="M85" s="213"/>
      <c r="N85" s="176" t="str">
        <f t="shared" ref="N85" si="22">IF(O85=0,"",IF(LEN(I85&amp;J85&amp;K85&amp;L85&amp;M85)&gt;1,"Pb : Trop de caractères saisis",IF(LEN(I85&amp;J85&amp;K85&amp;L85&amp;M85)=0,"Pb : cocher une des 5 cases","")))</f>
        <v>Pb : cocher une des 5 cases</v>
      </c>
      <c r="O85" s="246" t="str">
        <f>IF(option="ERPI",0.25,IF(option="ERPP",0,"Il faut renseigner l'option du candidat"))</f>
        <v>Il faut renseigner l'option du candidat</v>
      </c>
      <c r="P85" s="268"/>
    </row>
    <row r="86" spans="1:17" ht="17.100000000000001" customHeight="1" thickTop="1" thickBot="1" x14ac:dyDescent="0.25">
      <c r="A86" s="106"/>
      <c r="B86" s="104"/>
      <c r="C86" s="18"/>
      <c r="D86" s="18"/>
      <c r="E86" s="18"/>
      <c r="F86" s="18"/>
      <c r="G86" s="18"/>
      <c r="H86" s="18"/>
      <c r="I86" s="76"/>
      <c r="J86" s="105"/>
      <c r="K86" s="105"/>
      <c r="L86" s="105"/>
      <c r="M86" s="105"/>
      <c r="P86" s="268"/>
    </row>
    <row r="87" spans="1:17" ht="30" customHeight="1" thickTop="1" thickBot="1" x14ac:dyDescent="0.25">
      <c r="A87" s="82" t="s">
        <v>234</v>
      </c>
      <c r="B87" s="406" t="s">
        <v>333</v>
      </c>
      <c r="C87" s="407"/>
      <c r="D87" s="407"/>
      <c r="E87" s="407"/>
      <c r="F87" s="407"/>
      <c r="G87" s="407"/>
      <c r="H87" s="407"/>
      <c r="I87" s="407"/>
      <c r="J87" s="407"/>
      <c r="K87" s="407"/>
      <c r="L87" s="407"/>
      <c r="M87" s="408"/>
      <c r="N87" s="192" t="str">
        <f>"Note : "&amp;IF(COUNTIF(N88:N95,"Pb :*")&gt;0,"en attente",ROUNDUP(P87,1)&amp;" / 3")</f>
        <v>Note : en attente</v>
      </c>
      <c r="P87" s="271">
        <f>(SUMPRODUCT((LEN(K88:K95)&gt;0)*O88:O95)+2*SUMPRODUCT((LEN(L88:L95)&gt;0)*O88:O95)+3*SUMPRODUCT((LEN(M88:M95)&gt;0)*O88:O95))/(SUM(O88:O95)-SUMPRODUCT((LEN(I88:I95)&gt;0)*O88:O95))</f>
        <v>0</v>
      </c>
      <c r="Q87" s="267">
        <f>(SUM(O88:O95)-SUMPRODUCT((LEN(I88:I95)&gt;0)*O88:O95))/SUM(O88:O95)</f>
        <v>1</v>
      </c>
    </row>
    <row r="88" spans="1:17" ht="17.100000000000001" customHeight="1" x14ac:dyDescent="0.2">
      <c r="A88" s="83" t="s">
        <v>235</v>
      </c>
      <c r="B88" s="391" t="s">
        <v>239</v>
      </c>
      <c r="C88" s="392"/>
      <c r="D88" s="392"/>
      <c r="E88" s="392"/>
      <c r="F88" s="392"/>
      <c r="G88" s="392"/>
      <c r="H88" s="393"/>
      <c r="I88" s="88" t="s">
        <v>42</v>
      </c>
      <c r="J88" s="89">
        <v>0</v>
      </c>
      <c r="K88" s="90">
        <v>1</v>
      </c>
      <c r="L88" s="90">
        <v>2</v>
      </c>
      <c r="M88" s="91">
        <v>3</v>
      </c>
      <c r="P88" s="268" t="str">
        <f t="shared" ref="P88" si="23">IF(COUNTA(J88,K88,L88,M88)=0,"à évaluer","")</f>
        <v/>
      </c>
    </row>
    <row r="89" spans="1:17" ht="17.100000000000001" customHeight="1" thickBot="1" x14ac:dyDescent="0.25">
      <c r="A89" s="84"/>
      <c r="B89" s="405" t="s">
        <v>243</v>
      </c>
      <c r="C89" s="389"/>
      <c r="D89" s="389"/>
      <c r="E89" s="389"/>
      <c r="F89" s="389"/>
      <c r="G89" s="389"/>
      <c r="H89" s="390"/>
      <c r="I89" s="196"/>
      <c r="J89" s="197"/>
      <c r="K89" s="198"/>
      <c r="L89" s="198"/>
      <c r="M89" s="199"/>
      <c r="N89" s="176" t="str">
        <f t="shared" ref="N89" si="24">IF(O89=0,"",IF(LEN(I89&amp;J89&amp;K89&amp;L89&amp;M89)&gt;1,"Pb : Trop de caractères saisis",IF(LEN(I89&amp;J89&amp;K89&amp;L89&amp;M89)=0,"Pb : cocher une des 5 cases","")))</f>
        <v>Pb : cocher une des 5 cases</v>
      </c>
      <c r="O89" s="246">
        <v>0.25</v>
      </c>
      <c r="P89" s="268"/>
    </row>
    <row r="90" spans="1:17" ht="17.100000000000001" customHeight="1" x14ac:dyDescent="0.2">
      <c r="A90" s="83" t="s">
        <v>236</v>
      </c>
      <c r="B90" s="391" t="s">
        <v>240</v>
      </c>
      <c r="C90" s="392"/>
      <c r="D90" s="392"/>
      <c r="E90" s="392"/>
      <c r="F90" s="392"/>
      <c r="G90" s="392"/>
      <c r="H90" s="393"/>
      <c r="I90" s="88" t="s">
        <v>42</v>
      </c>
      <c r="J90" s="89">
        <v>0</v>
      </c>
      <c r="K90" s="90">
        <v>1</v>
      </c>
      <c r="L90" s="90">
        <v>2</v>
      </c>
      <c r="M90" s="91">
        <v>3</v>
      </c>
      <c r="O90" s="246"/>
      <c r="P90" s="268"/>
    </row>
    <row r="91" spans="1:17" ht="42.95" customHeight="1" thickBot="1" x14ac:dyDescent="0.25">
      <c r="A91" s="84"/>
      <c r="B91" s="388" t="s">
        <v>244</v>
      </c>
      <c r="C91" s="389"/>
      <c r="D91" s="389"/>
      <c r="E91" s="389"/>
      <c r="F91" s="389"/>
      <c r="G91" s="389"/>
      <c r="H91" s="390"/>
      <c r="I91" s="196"/>
      <c r="J91" s="197"/>
      <c r="K91" s="198"/>
      <c r="L91" s="198"/>
      <c r="M91" s="199"/>
      <c r="N91" s="176" t="str">
        <f t="shared" ref="N91" si="25">IF(O91=0,"",IF(LEN(I91&amp;J91&amp;K91&amp;L91&amp;M91)&gt;1,"Pb : Trop de caractères saisis",IF(LEN(I91&amp;J91&amp;K91&amp;L91&amp;M91)=0,"Pb : cocher une des 5 cases","")))</f>
        <v>Pb : cocher une des 5 cases</v>
      </c>
      <c r="O91" s="246">
        <v>0.25</v>
      </c>
      <c r="P91" s="268"/>
    </row>
    <row r="92" spans="1:17" ht="17.100000000000001" customHeight="1" x14ac:dyDescent="0.2">
      <c r="A92" s="83" t="s">
        <v>237</v>
      </c>
      <c r="B92" s="391" t="s">
        <v>241</v>
      </c>
      <c r="C92" s="392"/>
      <c r="D92" s="392"/>
      <c r="E92" s="392"/>
      <c r="F92" s="392"/>
      <c r="G92" s="392"/>
      <c r="H92" s="393"/>
      <c r="I92" s="88" t="s">
        <v>42</v>
      </c>
      <c r="J92" s="89">
        <v>0</v>
      </c>
      <c r="K92" s="90">
        <v>1</v>
      </c>
      <c r="L92" s="90">
        <v>2</v>
      </c>
      <c r="M92" s="91">
        <v>3</v>
      </c>
      <c r="O92" s="246"/>
      <c r="P92" s="268"/>
    </row>
    <row r="93" spans="1:17" ht="42.95" customHeight="1" thickBot="1" x14ac:dyDescent="0.25">
      <c r="A93" s="84"/>
      <c r="B93" s="388" t="s">
        <v>245</v>
      </c>
      <c r="C93" s="389"/>
      <c r="D93" s="389"/>
      <c r="E93" s="389"/>
      <c r="F93" s="389"/>
      <c r="G93" s="389"/>
      <c r="H93" s="390"/>
      <c r="I93" s="196"/>
      <c r="J93" s="197"/>
      <c r="K93" s="198"/>
      <c r="L93" s="198"/>
      <c r="M93" s="199"/>
      <c r="N93" s="176" t="str">
        <f t="shared" ref="N93" si="26">IF(O93=0,"",IF(LEN(I93&amp;J93&amp;K93&amp;L93&amp;M93)&gt;1,"Pb : Trop de caractères saisis",IF(LEN(I93&amp;J93&amp;K93&amp;L93&amp;M93)=0,"Pb : cocher une des 5 cases","")))</f>
        <v>Pb : cocher une des 5 cases</v>
      </c>
      <c r="O93" s="246">
        <v>0.25</v>
      </c>
      <c r="P93" s="268"/>
    </row>
    <row r="94" spans="1:17" ht="17.100000000000001" customHeight="1" x14ac:dyDescent="0.2">
      <c r="A94" s="83" t="s">
        <v>238</v>
      </c>
      <c r="B94" s="391" t="s">
        <v>242</v>
      </c>
      <c r="C94" s="392"/>
      <c r="D94" s="392"/>
      <c r="E94" s="392"/>
      <c r="F94" s="392"/>
      <c r="G94" s="392"/>
      <c r="H94" s="393"/>
      <c r="I94" s="88" t="s">
        <v>42</v>
      </c>
      <c r="J94" s="89">
        <v>0</v>
      </c>
      <c r="K94" s="90">
        <v>1</v>
      </c>
      <c r="L94" s="90">
        <v>2</v>
      </c>
      <c r="M94" s="91">
        <v>3</v>
      </c>
      <c r="O94" s="246"/>
      <c r="P94" s="268"/>
    </row>
    <row r="95" spans="1:17" ht="32.1" customHeight="1" thickBot="1" x14ac:dyDescent="0.25">
      <c r="A95" s="87"/>
      <c r="B95" s="385" t="s">
        <v>246</v>
      </c>
      <c r="C95" s="386"/>
      <c r="D95" s="386"/>
      <c r="E95" s="386"/>
      <c r="F95" s="386"/>
      <c r="G95" s="386"/>
      <c r="H95" s="387"/>
      <c r="I95" s="210"/>
      <c r="J95" s="211"/>
      <c r="K95" s="212"/>
      <c r="L95" s="212"/>
      <c r="M95" s="213"/>
      <c r="N95" s="176" t="str">
        <f t="shared" ref="N95" si="27">IF(O95=0,"",IF(LEN(I95&amp;J95&amp;K95&amp;L95&amp;M95)&gt;1,"Pb : Trop de caractères saisis",IF(LEN(I95&amp;J95&amp;K95&amp;L95&amp;M95)=0,"Pb : cocher une des 5 cases","")))</f>
        <v>Pb : cocher une des 5 cases</v>
      </c>
      <c r="O95" s="246">
        <v>0.25</v>
      </c>
      <c r="P95" s="268"/>
    </row>
    <row r="96" spans="1:17" thickTop="1" x14ac:dyDescent="0.2">
      <c r="A96" s="80"/>
      <c r="B96" s="79"/>
      <c r="C96" s="81"/>
      <c r="D96" s="81"/>
      <c r="E96" s="81"/>
      <c r="F96" s="81"/>
      <c r="G96" s="81"/>
      <c r="H96" s="81"/>
      <c r="I96" s="76"/>
      <c r="J96" s="76"/>
      <c r="K96" s="76"/>
      <c r="L96" s="76"/>
      <c r="M96" s="76"/>
      <c r="P96" s="268"/>
    </row>
    <row r="97" spans="1:17" thickBot="1" x14ac:dyDescent="0.25">
      <c r="A97" s="80"/>
      <c r="B97" s="79"/>
      <c r="C97" s="81"/>
      <c r="D97" s="81"/>
      <c r="E97" s="81"/>
      <c r="F97" s="81"/>
      <c r="G97" s="81"/>
      <c r="H97" s="81"/>
      <c r="I97" s="76"/>
      <c r="J97" s="76"/>
      <c r="K97" s="76"/>
      <c r="L97" s="76"/>
      <c r="M97" s="76"/>
      <c r="P97" s="268"/>
    </row>
    <row r="98" spans="1:17" ht="24" thickBot="1" x14ac:dyDescent="0.25">
      <c r="A98" s="101"/>
      <c r="B98" s="427" t="s">
        <v>396</v>
      </c>
      <c r="C98" s="428"/>
      <c r="D98" s="428"/>
      <c r="E98" s="428"/>
      <c r="F98" s="428"/>
      <c r="G98" s="428"/>
      <c r="H98" s="428"/>
      <c r="I98" s="428" t="str">
        <f>IF(M100&lt;0.8,"en attente",ROUNDUP(SUM(P15:P87),1))</f>
        <v>en attente</v>
      </c>
      <c r="J98" s="428"/>
      <c r="K98" s="428"/>
      <c r="L98" s="428"/>
      <c r="M98" s="194" t="s">
        <v>395</v>
      </c>
      <c r="N98" s="447"/>
      <c r="O98" s="448"/>
      <c r="P98" s="249"/>
      <c r="Q98" s="272"/>
    </row>
    <row r="99" spans="1:17" ht="15.75" thickBot="1" x14ac:dyDescent="0.25">
      <c r="B99" s="23"/>
      <c r="C99" s="23"/>
      <c r="D99" s="23"/>
      <c r="E99" s="23"/>
      <c r="F99" s="23"/>
      <c r="G99" s="23"/>
      <c r="H99" s="23"/>
      <c r="I99" s="136"/>
      <c r="J99" s="136"/>
      <c r="K99" s="136"/>
      <c r="L99" s="136"/>
      <c r="M99" s="136"/>
      <c r="N99" s="7"/>
    </row>
    <row r="100" spans="1:17" ht="15.95" customHeight="1" thickBot="1" x14ac:dyDescent="0.25">
      <c r="I100" s="429" t="s">
        <v>39</v>
      </c>
      <c r="J100" s="430"/>
      <c r="K100" s="430"/>
      <c r="L100" s="431"/>
      <c r="M100" s="29">
        <f>IF(OR(COUNTIF(N17:N95,"Pb :*")&gt;0,COUNTIF(O15:O95,"Il faut*")&gt;0),0,SUM(Q15:Q95)/5)</f>
        <v>0</v>
      </c>
      <c r="N100" s="240"/>
      <c r="O100" s="244"/>
      <c r="P100" s="249"/>
      <c r="Q100" s="273"/>
    </row>
    <row r="101" spans="1:17" ht="20.100000000000001" customHeight="1" thickBot="1" x14ac:dyDescent="0.25">
      <c r="B101" s="361" t="s">
        <v>43</v>
      </c>
      <c r="C101" s="361"/>
      <c r="D101" s="361"/>
      <c r="E101" s="361"/>
      <c r="F101" s="361"/>
      <c r="G101" s="361"/>
      <c r="I101" s="30" t="s">
        <v>40</v>
      </c>
      <c r="L101" s="27"/>
      <c r="M101" s="28"/>
      <c r="N101" s="28"/>
      <c r="O101" s="245"/>
      <c r="P101" s="274"/>
      <c r="Q101" s="275"/>
    </row>
    <row r="102" spans="1:17" ht="99.95" customHeight="1" thickBot="1" x14ac:dyDescent="0.25">
      <c r="B102" s="409"/>
      <c r="C102" s="410"/>
      <c r="D102" s="410"/>
      <c r="E102" s="410"/>
      <c r="F102" s="410"/>
      <c r="G102" s="410"/>
      <c r="H102" s="410"/>
      <c r="I102" s="410"/>
      <c r="J102" s="410"/>
      <c r="K102" s="410"/>
      <c r="L102" s="410"/>
      <c r="M102" s="411"/>
    </row>
    <row r="104" spans="1:17" ht="20.100000000000001" customHeight="1" thickBot="1" x14ac:dyDescent="0.25">
      <c r="B104" s="378" t="s">
        <v>48</v>
      </c>
      <c r="C104" s="378"/>
      <c r="D104" s="378"/>
      <c r="E104" s="378"/>
      <c r="F104" s="378"/>
      <c r="G104" s="378"/>
      <c r="I104" s="378" t="s">
        <v>41</v>
      </c>
      <c r="J104" s="378"/>
      <c r="K104" s="378"/>
      <c r="L104" s="378"/>
      <c r="M104" s="378"/>
    </row>
    <row r="105" spans="1:17" ht="39.950000000000003" customHeight="1" thickBot="1" x14ac:dyDescent="0.25">
      <c r="B105" s="404"/>
      <c r="C105" s="404"/>
      <c r="D105" s="404"/>
      <c r="E105" s="404"/>
      <c r="F105" s="404"/>
      <c r="G105" s="404"/>
      <c r="H105" s="404"/>
      <c r="I105" s="379"/>
      <c r="J105" s="379"/>
      <c r="K105" s="379"/>
      <c r="L105" s="379"/>
      <c r="M105" s="379"/>
    </row>
    <row r="106" spans="1:17" ht="39.950000000000003" customHeight="1" thickBot="1" x14ac:dyDescent="0.25">
      <c r="B106" s="404"/>
      <c r="C106" s="404"/>
      <c r="D106" s="404"/>
      <c r="E106" s="404"/>
      <c r="F106" s="404"/>
      <c r="G106" s="404"/>
      <c r="H106" s="404"/>
      <c r="I106" s="379"/>
      <c r="J106" s="379"/>
      <c r="K106" s="379"/>
      <c r="L106" s="379"/>
      <c r="M106" s="379"/>
    </row>
    <row r="107" spans="1:17" ht="39.950000000000003" customHeight="1" thickBot="1" x14ac:dyDescent="0.25">
      <c r="B107" s="404"/>
      <c r="C107" s="404"/>
      <c r="D107" s="404"/>
      <c r="E107" s="404"/>
      <c r="F107" s="404"/>
      <c r="G107" s="404"/>
      <c r="H107" s="404"/>
      <c r="I107" s="379"/>
      <c r="J107" s="379"/>
      <c r="K107" s="379"/>
      <c r="L107" s="379"/>
      <c r="M107" s="379"/>
    </row>
    <row r="143" ht="17.25" customHeight="1" x14ac:dyDescent="0.2"/>
  </sheetData>
  <sheetProtection sheet="1" objects="1" scenarios="1" selectLockedCells="1"/>
  <mergeCells count="109">
    <mergeCell ref="B28:H28"/>
    <mergeCell ref="B30:H30"/>
    <mergeCell ref="B32:H32"/>
    <mergeCell ref="B33:H33"/>
    <mergeCell ref="A11:H11"/>
    <mergeCell ref="B5:C5"/>
    <mergeCell ref="D5:G5"/>
    <mergeCell ref="D6:G6"/>
    <mergeCell ref="K6:M6"/>
    <mergeCell ref="B8:M8"/>
    <mergeCell ref="B9:M9"/>
    <mergeCell ref="B15:M15"/>
    <mergeCell ref="B16:H16"/>
    <mergeCell ref="A12:A13"/>
    <mergeCell ref="B1:H1"/>
    <mergeCell ref="I1:M2"/>
    <mergeCell ref="B3:D3"/>
    <mergeCell ref="E3:G3"/>
    <mergeCell ref="I10:I13"/>
    <mergeCell ref="J10:J13"/>
    <mergeCell ref="K10:K13"/>
    <mergeCell ref="L10:L13"/>
    <mergeCell ref="M10:M13"/>
    <mergeCell ref="B13:D13"/>
    <mergeCell ref="E13:G13"/>
    <mergeCell ref="B45:H45"/>
    <mergeCell ref="B17:H17"/>
    <mergeCell ref="B18:H18"/>
    <mergeCell ref="B21:H21"/>
    <mergeCell ref="B22:H22"/>
    <mergeCell ref="B25:H25"/>
    <mergeCell ref="B35:H35"/>
    <mergeCell ref="B36:H36"/>
    <mergeCell ref="B26:H26"/>
    <mergeCell ref="B29:H29"/>
    <mergeCell ref="B31:H31"/>
    <mergeCell ref="B34:H34"/>
    <mergeCell ref="B19:H19"/>
    <mergeCell ref="B20:H20"/>
    <mergeCell ref="B23:H23"/>
    <mergeCell ref="B24:H24"/>
    <mergeCell ref="B27:H27"/>
    <mergeCell ref="B41:H41"/>
    <mergeCell ref="B42:H42"/>
    <mergeCell ref="B43:H43"/>
    <mergeCell ref="B44:H44"/>
    <mergeCell ref="B38:M38"/>
    <mergeCell ref="B39:H39"/>
    <mergeCell ref="B40:H40"/>
    <mergeCell ref="B46:H46"/>
    <mergeCell ref="B47:H47"/>
    <mergeCell ref="B48:H48"/>
    <mergeCell ref="B64:H64"/>
    <mergeCell ref="B65:H65"/>
    <mergeCell ref="B57:H57"/>
    <mergeCell ref="B58:H58"/>
    <mergeCell ref="B59:H59"/>
    <mergeCell ref="B60:H60"/>
    <mergeCell ref="B62:H62"/>
    <mergeCell ref="B63:H63"/>
    <mergeCell ref="B54:H54"/>
    <mergeCell ref="B55:H55"/>
    <mergeCell ref="B56:H56"/>
    <mergeCell ref="B61:H61"/>
    <mergeCell ref="B74:H74"/>
    <mergeCell ref="B71:H71"/>
    <mergeCell ref="B72:H72"/>
    <mergeCell ref="B73:H73"/>
    <mergeCell ref="B77:M77"/>
    <mergeCell ref="B49:H49"/>
    <mergeCell ref="B51:M51"/>
    <mergeCell ref="B52:H52"/>
    <mergeCell ref="B53:H53"/>
    <mergeCell ref="B66:H66"/>
    <mergeCell ref="B68:M68"/>
    <mergeCell ref="B69:H69"/>
    <mergeCell ref="B70:H70"/>
    <mergeCell ref="N98:O98"/>
    <mergeCell ref="B105:H105"/>
    <mergeCell ref="I105:M105"/>
    <mergeCell ref="B106:H106"/>
    <mergeCell ref="I106:M106"/>
    <mergeCell ref="B107:H107"/>
    <mergeCell ref="I107:M107"/>
    <mergeCell ref="B101:G101"/>
    <mergeCell ref="B102:M102"/>
    <mergeCell ref="B104:G104"/>
    <mergeCell ref="I104:M104"/>
    <mergeCell ref="B98:H98"/>
    <mergeCell ref="I100:L100"/>
    <mergeCell ref="I98:L98"/>
    <mergeCell ref="B94:H94"/>
    <mergeCell ref="B95:H95"/>
    <mergeCell ref="B92:H92"/>
    <mergeCell ref="B93:H93"/>
    <mergeCell ref="B75:H75"/>
    <mergeCell ref="B87:M87"/>
    <mergeCell ref="B88:H88"/>
    <mergeCell ref="B89:H89"/>
    <mergeCell ref="B90:H90"/>
    <mergeCell ref="B91:H91"/>
    <mergeCell ref="B78:H78"/>
    <mergeCell ref="B79:H79"/>
    <mergeCell ref="B80:H80"/>
    <mergeCell ref="B81:H81"/>
    <mergeCell ref="B84:H84"/>
    <mergeCell ref="B85:H85"/>
    <mergeCell ref="B82:H82"/>
    <mergeCell ref="B83:H83"/>
  </mergeCells>
  <phoneticPr fontId="47" type="noConversion"/>
  <conditionalFormatting sqref="N70:N71">
    <cfRule type="expression" dxfId="34" priority="11">
      <formula>LEFT($N70,4)="Pb :"</formula>
    </cfRule>
  </conditionalFormatting>
  <conditionalFormatting sqref="N91">
    <cfRule type="expression" dxfId="33" priority="3">
      <formula>LEFT($N91,4)="Pb :"</formula>
    </cfRule>
  </conditionalFormatting>
  <conditionalFormatting sqref="Q68">
    <cfRule type="expression" dxfId="32" priority="61">
      <formula>#REF!&lt;&gt;""</formula>
    </cfRule>
  </conditionalFormatting>
  <conditionalFormatting sqref="Q77">
    <cfRule type="expression" dxfId="31" priority="62">
      <formula>#REF!&lt;&gt;""</formula>
    </cfRule>
  </conditionalFormatting>
  <conditionalFormatting sqref="N17">
    <cfRule type="expression" dxfId="30" priority="27">
      <formula>LEFT($N17,4)="Pb :"</formula>
    </cfRule>
  </conditionalFormatting>
  <conditionalFormatting sqref="N19:N21">
    <cfRule type="expression" dxfId="29" priority="26">
      <formula>LEFT($N19,4)="Pb :"</formula>
    </cfRule>
  </conditionalFormatting>
  <conditionalFormatting sqref="N23:N25">
    <cfRule type="expression" dxfId="28" priority="25">
      <formula>LEFT($N23,4)="Pb :"</formula>
    </cfRule>
  </conditionalFormatting>
  <conditionalFormatting sqref="N27:N28">
    <cfRule type="expression" dxfId="27" priority="24">
      <formula>LEFT($N27,4)="Pb :"</formula>
    </cfRule>
  </conditionalFormatting>
  <conditionalFormatting sqref="N30">
    <cfRule type="expression" dxfId="26" priority="23">
      <formula>LEFT($N30,4)="Pb :"</formula>
    </cfRule>
  </conditionalFormatting>
  <conditionalFormatting sqref="N32:N33">
    <cfRule type="expression" dxfId="25" priority="22">
      <formula>LEFT($N32,4)="Pb :"</formula>
    </cfRule>
  </conditionalFormatting>
  <conditionalFormatting sqref="N35:N36">
    <cfRule type="expression" dxfId="24" priority="21">
      <formula>LEFT($N35,4)="Pb :"</formula>
    </cfRule>
  </conditionalFormatting>
  <conditionalFormatting sqref="N40">
    <cfRule type="expression" dxfId="23" priority="20">
      <formula>LEFT($N40,4)="Pb :"</formula>
    </cfRule>
  </conditionalFormatting>
  <conditionalFormatting sqref="N42">
    <cfRule type="expression" dxfId="22" priority="19">
      <formula>LEFT($N42,4)="Pb :"</formula>
    </cfRule>
  </conditionalFormatting>
  <conditionalFormatting sqref="N44:N47">
    <cfRule type="expression" dxfId="21" priority="18">
      <formula>LEFT($N44,4)="Pb :"</formula>
    </cfRule>
  </conditionalFormatting>
  <conditionalFormatting sqref="N49">
    <cfRule type="expression" dxfId="20" priority="17">
      <formula>LEFT($N49,4)="Pb :"</formula>
    </cfRule>
  </conditionalFormatting>
  <conditionalFormatting sqref="N53">
    <cfRule type="expression" dxfId="19" priority="16">
      <formula>LEFT($N53,4)="Pb :"</formula>
    </cfRule>
  </conditionalFormatting>
  <conditionalFormatting sqref="N55">
    <cfRule type="expression" dxfId="18" priority="15">
      <formula>LEFT($N55,4)="Pb :"</formula>
    </cfRule>
  </conditionalFormatting>
  <conditionalFormatting sqref="N57:N59">
    <cfRule type="expression" dxfId="17" priority="14">
      <formula>LEFT($N57,4)="Pb :"</formula>
    </cfRule>
  </conditionalFormatting>
  <conditionalFormatting sqref="N61:N62">
    <cfRule type="expression" dxfId="16" priority="13">
      <formula>LEFT($N61,4)="Pb :"</formula>
    </cfRule>
  </conditionalFormatting>
  <conditionalFormatting sqref="N64:N66">
    <cfRule type="expression" dxfId="15" priority="12">
      <formula>LEFT($N64,4)="Pb :"</formula>
    </cfRule>
  </conditionalFormatting>
  <conditionalFormatting sqref="N73">
    <cfRule type="expression" dxfId="14" priority="10">
      <formula>LEFT($N73,4)="Pb :"</formula>
    </cfRule>
  </conditionalFormatting>
  <conditionalFormatting sqref="N75">
    <cfRule type="expression" dxfId="13" priority="9">
      <formula>LEFT($N75,4)="Pb :"</formula>
    </cfRule>
  </conditionalFormatting>
  <conditionalFormatting sqref="N79">
    <cfRule type="expression" dxfId="12" priority="8">
      <formula>LEFT($N79,4)="Pb :"</formula>
    </cfRule>
  </conditionalFormatting>
  <conditionalFormatting sqref="N81">
    <cfRule type="expression" dxfId="11" priority="7">
      <formula>LEFT($N81,4)="Pb :"</formula>
    </cfRule>
  </conditionalFormatting>
  <conditionalFormatting sqref="N83">
    <cfRule type="expression" dxfId="10" priority="6">
      <formula>LEFT($N83,4)="Pb :"</formula>
    </cfRule>
  </conditionalFormatting>
  <conditionalFormatting sqref="N85">
    <cfRule type="expression" dxfId="9" priority="5">
      <formula>LEFT($N85,4)="Pb :"</formula>
    </cfRule>
  </conditionalFormatting>
  <conditionalFormatting sqref="N89">
    <cfRule type="expression" dxfId="8" priority="4">
      <formula>LEFT($N89,4)="Pb :"</formula>
    </cfRule>
  </conditionalFormatting>
  <conditionalFormatting sqref="N93">
    <cfRule type="expression" dxfId="7" priority="2">
      <formula>LEFT($N93,4)="Pb :"</formula>
    </cfRule>
  </conditionalFormatting>
  <conditionalFormatting sqref="N95">
    <cfRule type="expression" dxfId="6" priority="1">
      <formula>LEFT($N95,4)="Pb :"</formula>
    </cfRule>
  </conditionalFormatting>
  <pageMargins left="0.70000000000000007" right="0.70000000000000007" top="0.75000000000000011" bottom="0.75000000000000011" header="0.30000000000000004" footer="0.30000000000000004"/>
  <pageSetup paperSize="9" scale="29" orientation="portrait" horizontalDpi="0" verticalDpi="0"/>
  <headerFooter>
    <oddHeader>&amp;F</oddHeader>
    <oddFooter>&amp;A</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'U5 Listes'!$B$26:$B$28</xm:f>
          </x14:formula1>
          <xm:sqref>J6</xm:sqref>
        </x14:dataValidation>
        <x14:dataValidation type="list" allowBlank="1" showInputMessage="1" showErrorMessage="1">
          <x14:formula1>
            <xm:f>'U5 Listes'!$B$2:$B$24</xm:f>
          </x14:formula1>
          <xm:sqref>E3:G3</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7"/>
  <sheetViews>
    <sheetView topLeftCell="A13" workbookViewId="0">
      <selection activeCell="E13" sqref="E13:G13"/>
    </sheetView>
  </sheetViews>
  <sheetFormatPr baseColWidth="10" defaultColWidth="9.375" defaultRowHeight="14.25" x14ac:dyDescent="0.2"/>
  <cols>
    <col min="1" max="1" width="9" style="2" customWidth="1"/>
    <col min="2" max="2" width="4.625" style="2" customWidth="1"/>
    <col min="3" max="3" width="3.875" style="2" customWidth="1"/>
    <col min="4" max="6" width="9.375" style="2"/>
    <col min="7" max="7" width="10.375" style="2" customWidth="1"/>
    <col min="8" max="8" width="35.125" style="2" customWidth="1"/>
    <col min="9" max="13" width="6.875" style="2" customWidth="1"/>
    <col min="14" max="14" width="3.875" style="2" customWidth="1"/>
    <col min="15" max="15" width="5.375" style="6" customWidth="1"/>
    <col min="16" max="16" width="6" style="180" customWidth="1"/>
    <col min="17" max="17" width="12.375" style="2" customWidth="1"/>
    <col min="18" max="18" width="5.625" style="2" customWidth="1"/>
    <col min="19" max="19" width="5.375" style="2" customWidth="1"/>
    <col min="20" max="20" width="7.875" style="2" customWidth="1"/>
    <col min="21" max="21" width="5" style="2" customWidth="1"/>
    <col min="22" max="22" width="2.625" style="2" customWidth="1"/>
    <col min="23" max="23" width="7" style="2" customWidth="1"/>
    <col min="24" max="24" width="6" style="2" customWidth="1"/>
    <col min="25" max="25" width="3.375" style="24" customWidth="1"/>
    <col min="26" max="26" width="5.375" style="2" customWidth="1"/>
    <col min="27" max="27" width="4.125" style="2" customWidth="1"/>
    <col min="28" max="16384" width="9.375" style="2"/>
  </cols>
  <sheetData>
    <row r="1" spans="1:27" ht="18" x14ac:dyDescent="0.2">
      <c r="B1" s="492" t="s">
        <v>330</v>
      </c>
      <c r="C1" s="492"/>
      <c r="D1" s="492"/>
      <c r="E1" s="492"/>
      <c r="F1" s="492"/>
      <c r="G1" s="492"/>
      <c r="H1" s="492"/>
      <c r="I1" s="493" t="str">
        <f>'U5 Evaluation Revue 1'!I1:M2</f>
        <v>Session 2024</v>
      </c>
      <c r="J1" s="493"/>
      <c r="K1" s="493"/>
      <c r="L1" s="493"/>
      <c r="M1" s="493"/>
      <c r="N1" s="3"/>
      <c r="O1" s="4"/>
      <c r="P1" s="5"/>
      <c r="Q1" s="3"/>
      <c r="Y1" s="2"/>
    </row>
    <row r="2" spans="1:27" ht="14.1" customHeight="1" thickBot="1" x14ac:dyDescent="0.25">
      <c r="I2" s="493"/>
      <c r="J2" s="493"/>
      <c r="K2" s="493"/>
      <c r="L2" s="493"/>
      <c r="M2" s="493"/>
      <c r="Y2" s="2"/>
    </row>
    <row r="3" spans="1:27" ht="20.100000000000001" customHeight="1" thickBot="1" x14ac:dyDescent="0.25">
      <c r="A3" s="28"/>
      <c r="B3" s="469" t="s">
        <v>25</v>
      </c>
      <c r="C3" s="469"/>
      <c r="D3" s="470"/>
      <c r="E3" s="471" t="str">
        <f>'U5 Evaluation Revue 1'!E3:G3</f>
        <v>ACADÉMIES</v>
      </c>
      <c r="F3" s="472"/>
      <c r="G3" s="473"/>
      <c r="H3" s="329" t="s">
        <v>45</v>
      </c>
      <c r="I3" s="330"/>
      <c r="J3" s="330"/>
      <c r="K3" s="330"/>
      <c r="L3" s="330"/>
      <c r="M3" s="330"/>
      <c r="Y3" s="2"/>
    </row>
    <row r="4" spans="1:27" ht="15" customHeight="1" thickBot="1" x14ac:dyDescent="0.25">
      <c r="A4" s="28"/>
      <c r="B4" s="331"/>
      <c r="C4" s="331"/>
      <c r="D4" s="331"/>
      <c r="E4" s="331"/>
      <c r="F4" s="331"/>
      <c r="G4" s="331"/>
      <c r="H4" s="330"/>
      <c r="I4" s="330"/>
      <c r="J4" s="330"/>
      <c r="K4" s="330"/>
      <c r="L4" s="330"/>
      <c r="M4" s="330"/>
      <c r="R4" s="8"/>
      <c r="S4" s="494" t="s">
        <v>26</v>
      </c>
      <c r="T4" s="9"/>
      <c r="U4" s="494" t="s">
        <v>27</v>
      </c>
      <c r="V4" s="9"/>
      <c r="W4" s="494" t="s">
        <v>28</v>
      </c>
      <c r="X4" s="9"/>
      <c r="Y4" s="494" t="s">
        <v>29</v>
      </c>
      <c r="Z4" s="494" t="s">
        <v>30</v>
      </c>
      <c r="AA4" s="495" t="s">
        <v>31</v>
      </c>
    </row>
    <row r="5" spans="1:27" ht="18" customHeight="1" thickBot="1" x14ac:dyDescent="0.25">
      <c r="A5" s="28"/>
      <c r="B5" s="469" t="s">
        <v>32</v>
      </c>
      <c r="C5" s="470"/>
      <c r="D5" s="474" t="str">
        <f>'U5 Evaluation Revue 1'!D5:G5</f>
        <v>NOM candidat</v>
      </c>
      <c r="E5" s="475"/>
      <c r="F5" s="475"/>
      <c r="G5" s="476"/>
      <c r="H5" s="329" t="s">
        <v>33</v>
      </c>
      <c r="I5" s="330"/>
      <c r="J5" s="330"/>
      <c r="K5" s="330"/>
      <c r="L5" s="330"/>
      <c r="M5" s="330"/>
      <c r="R5" s="8"/>
      <c r="S5" s="494"/>
      <c r="T5" s="9"/>
      <c r="U5" s="494"/>
      <c r="V5" s="9"/>
      <c r="W5" s="494"/>
      <c r="X5" s="9"/>
      <c r="Y5" s="494"/>
      <c r="Z5" s="494"/>
      <c r="AA5" s="495"/>
    </row>
    <row r="6" spans="1:27" ht="20.100000000000001" customHeight="1" thickBot="1" x14ac:dyDescent="0.25">
      <c r="A6" s="28"/>
      <c r="B6" s="333" t="s">
        <v>34</v>
      </c>
      <c r="C6" s="333"/>
      <c r="D6" s="474" t="str">
        <f>'U5 Evaluation Revue 1'!D6:G6</f>
        <v>Prénom candidat</v>
      </c>
      <c r="E6" s="475"/>
      <c r="F6" s="475"/>
      <c r="G6" s="476"/>
      <c r="H6" s="329" t="s">
        <v>44</v>
      </c>
      <c r="I6" s="333" t="s">
        <v>35</v>
      </c>
      <c r="J6" s="334" t="str">
        <f>option</f>
        <v>??</v>
      </c>
      <c r="K6" s="496"/>
      <c r="L6" s="497"/>
      <c r="M6" s="497"/>
      <c r="R6" s="8"/>
      <c r="S6" s="494"/>
      <c r="T6" s="9"/>
      <c r="U6" s="494"/>
      <c r="V6" s="9"/>
      <c r="W6" s="494"/>
      <c r="X6" s="9"/>
      <c r="Y6" s="494"/>
      <c r="Z6" s="494"/>
      <c r="AA6" s="495"/>
    </row>
    <row r="7" spans="1:27" x14ac:dyDescent="0.2">
      <c r="A7" s="28"/>
      <c r="B7" s="28"/>
      <c r="C7" s="28"/>
      <c r="D7" s="28"/>
      <c r="E7" s="28"/>
      <c r="F7" s="28"/>
      <c r="G7" s="28"/>
      <c r="R7" s="8"/>
      <c r="S7" s="494"/>
      <c r="T7" s="9"/>
      <c r="U7" s="494"/>
      <c r="V7" s="9"/>
      <c r="W7" s="494"/>
      <c r="X7" s="9"/>
      <c r="Y7" s="494"/>
      <c r="Z7" s="494"/>
      <c r="AA7" s="495"/>
    </row>
    <row r="8" spans="1:27" ht="18" x14ac:dyDescent="0.2">
      <c r="A8" s="28"/>
      <c r="B8" s="375" t="s">
        <v>50</v>
      </c>
      <c r="C8" s="375"/>
      <c r="D8" s="375"/>
      <c r="E8" s="375"/>
      <c r="F8" s="375"/>
      <c r="G8" s="375"/>
      <c r="H8" s="375"/>
      <c r="I8" s="375"/>
      <c r="J8" s="375"/>
      <c r="K8" s="375"/>
      <c r="L8" s="375"/>
      <c r="M8" s="375"/>
      <c r="R8" s="8"/>
      <c r="S8" s="494"/>
      <c r="T8" s="9"/>
      <c r="U8" s="494"/>
      <c r="V8" s="9"/>
      <c r="W8" s="494"/>
      <c r="X8" s="9"/>
      <c r="Y8" s="494"/>
      <c r="Z8" s="494"/>
      <c r="AA8" s="495"/>
    </row>
    <row r="9" spans="1:27" x14ac:dyDescent="0.2">
      <c r="A9" s="28"/>
      <c r="B9" s="376" t="s">
        <v>154</v>
      </c>
      <c r="C9" s="377"/>
      <c r="D9" s="377"/>
      <c r="E9" s="377"/>
      <c r="F9" s="377"/>
      <c r="G9" s="377"/>
      <c r="H9" s="377"/>
      <c r="I9" s="377"/>
      <c r="J9" s="377"/>
      <c r="K9" s="377"/>
      <c r="L9" s="377"/>
      <c r="M9" s="377"/>
      <c r="R9" s="8"/>
      <c r="S9" s="494"/>
      <c r="T9" s="9"/>
      <c r="U9" s="494"/>
      <c r="V9" s="9"/>
      <c r="W9" s="494"/>
      <c r="X9" s="9"/>
      <c r="Y9" s="494"/>
      <c r="Z9" s="494"/>
      <c r="AA9" s="495"/>
    </row>
    <row r="10" spans="1:27" ht="15" customHeight="1" x14ac:dyDescent="0.2">
      <c r="A10" s="28"/>
      <c r="B10" s="179"/>
      <c r="C10" s="180"/>
      <c r="D10" s="180"/>
      <c r="E10" s="180"/>
      <c r="F10" s="180"/>
      <c r="G10" s="180"/>
      <c r="H10" s="180"/>
      <c r="I10" s="356"/>
      <c r="J10" s="357" t="s">
        <v>110</v>
      </c>
      <c r="K10" s="356" t="s">
        <v>114</v>
      </c>
      <c r="L10" s="356" t="s">
        <v>113</v>
      </c>
      <c r="M10" s="357" t="s">
        <v>111</v>
      </c>
      <c r="R10" s="8"/>
      <c r="S10" s="494"/>
      <c r="T10" s="9"/>
      <c r="U10" s="494"/>
      <c r="V10" s="9"/>
      <c r="W10" s="494"/>
      <c r="X10" s="9"/>
      <c r="Y10" s="494"/>
      <c r="Z10" s="494"/>
      <c r="AA10" s="495"/>
    </row>
    <row r="11" spans="1:27" ht="27.95" customHeight="1" x14ac:dyDescent="0.2">
      <c r="A11" s="498" t="s">
        <v>322</v>
      </c>
      <c r="B11" s="498"/>
      <c r="C11" s="498"/>
      <c r="D11" s="498"/>
      <c r="E11" s="498"/>
      <c r="F11" s="498"/>
      <c r="G11" s="498"/>
      <c r="H11" s="498"/>
      <c r="I11" s="356"/>
      <c r="J11" s="357"/>
      <c r="K11" s="356"/>
      <c r="L11" s="356"/>
      <c r="M11" s="357"/>
      <c r="R11" s="8"/>
      <c r="S11" s="494"/>
      <c r="T11" s="9"/>
      <c r="U11" s="494"/>
      <c r="V11" s="9"/>
      <c r="W11" s="494"/>
      <c r="X11" s="9"/>
      <c r="Y11" s="494"/>
      <c r="Z11" s="494"/>
      <c r="AA11" s="495"/>
    </row>
    <row r="12" spans="1:27" ht="20.100000000000001" customHeight="1" thickBot="1" x14ac:dyDescent="0.25">
      <c r="A12" s="499"/>
      <c r="B12" s="28"/>
      <c r="C12" s="28"/>
      <c r="D12" s="28"/>
      <c r="E12" s="28"/>
      <c r="F12" s="28"/>
      <c r="G12" s="28"/>
      <c r="I12" s="356"/>
      <c r="J12" s="357"/>
      <c r="K12" s="356"/>
      <c r="L12" s="356"/>
      <c r="M12" s="357"/>
      <c r="R12" s="8"/>
      <c r="S12" s="494"/>
      <c r="T12" s="9"/>
      <c r="U12" s="494"/>
      <c r="V12" s="9"/>
      <c r="W12" s="494"/>
      <c r="X12" s="9"/>
      <c r="Y12" s="494"/>
      <c r="Z12" s="494"/>
      <c r="AA12" s="495"/>
    </row>
    <row r="13" spans="1:27" ht="20.100000000000001" customHeight="1" thickBot="1" x14ac:dyDescent="0.25">
      <c r="A13" s="499"/>
      <c r="B13" s="369" t="s">
        <v>46</v>
      </c>
      <c r="C13" s="369"/>
      <c r="D13" s="370"/>
      <c r="E13" s="371" t="str">
        <f>'U5 Evaluation Revue 1'!E13:G13</f>
        <v>date revue 1</v>
      </c>
      <c r="F13" s="372"/>
      <c r="G13" s="373"/>
      <c r="I13" s="356"/>
      <c r="J13" s="357"/>
      <c r="K13" s="356"/>
      <c r="L13" s="356"/>
      <c r="M13" s="357"/>
      <c r="R13" s="8"/>
      <c r="S13" s="494"/>
      <c r="T13" s="9"/>
      <c r="U13" s="494"/>
      <c r="V13" s="9"/>
      <c r="W13" s="494"/>
      <c r="X13" s="9"/>
      <c r="Y13" s="494"/>
      <c r="Z13" s="494"/>
      <c r="AA13" s="495"/>
    </row>
    <row r="14" spans="1:27" ht="15.75" customHeight="1" thickBot="1" x14ac:dyDescent="0.25">
      <c r="Q14" s="26"/>
      <c r="R14" s="8"/>
      <c r="S14" s="494"/>
      <c r="T14" s="9"/>
      <c r="U14" s="494"/>
      <c r="V14" s="9"/>
      <c r="W14" s="494"/>
      <c r="X14" s="9"/>
      <c r="Y14" s="494"/>
      <c r="Z14" s="494"/>
      <c r="AA14" s="495"/>
    </row>
    <row r="15" spans="1:27" ht="27" customHeight="1" thickTop="1" thickBot="1" x14ac:dyDescent="0.25">
      <c r="A15" s="524" t="s">
        <v>274</v>
      </c>
      <c r="B15" s="506" t="s">
        <v>308</v>
      </c>
      <c r="C15" s="507"/>
      <c r="D15" s="507"/>
      <c r="E15" s="507"/>
      <c r="F15" s="507"/>
      <c r="G15" s="507"/>
      <c r="H15" s="507"/>
      <c r="I15" s="147"/>
      <c r="J15" s="110">
        <v>0</v>
      </c>
      <c r="K15" s="108">
        <v>1</v>
      </c>
      <c r="L15" s="108">
        <v>2</v>
      </c>
      <c r="M15" s="109">
        <v>3</v>
      </c>
      <c r="O15" s="118" t="s">
        <v>36</v>
      </c>
      <c r="P15" s="142">
        <v>0.5</v>
      </c>
      <c r="Q15" s="138">
        <f>ROUNDUP(U15*S15,2)</f>
        <v>0</v>
      </c>
      <c r="R15" s="8"/>
      <c r="S15" s="139">
        <v>0.125</v>
      </c>
      <c r="U15" s="11">
        <f>SUM(U16:U20)</f>
        <v>0</v>
      </c>
      <c r="V15" s="11">
        <f>IF(SUM(V16:V20)=0,0,1)</f>
        <v>0</v>
      </c>
      <c r="W15" s="16"/>
      <c r="X15" s="21">
        <f>SUM(X16:X20)</f>
        <v>1</v>
      </c>
      <c r="Y15" s="12"/>
      <c r="Z15" s="12"/>
      <c r="AA15" s="112">
        <f>SUM(V16:V20)</f>
        <v>0</v>
      </c>
    </row>
    <row r="16" spans="1:27" ht="17.100000000000001" customHeight="1" x14ac:dyDescent="0.2">
      <c r="A16" s="525"/>
      <c r="B16" s="182" t="s">
        <v>276</v>
      </c>
      <c r="C16" s="183"/>
      <c r="D16" s="183"/>
      <c r="E16" s="183"/>
      <c r="F16" s="183"/>
      <c r="G16" s="183"/>
      <c r="H16" s="183"/>
      <c r="I16" s="149"/>
      <c r="J16" s="309"/>
      <c r="K16" s="310"/>
      <c r="L16" s="310"/>
      <c r="M16" s="311"/>
      <c r="N16" s="2" t="str">
        <f>IF(V16&gt;1,"◄",(IF(AA16&gt;0,"◄","")))</f>
        <v/>
      </c>
      <c r="P16" s="13" t="str">
        <f>IF(COUNTA(J16,K16,L16,M16)=0,"à évaluer","")</f>
        <v>à évaluer</v>
      </c>
      <c r="Q16" s="14"/>
      <c r="R16" s="8"/>
      <c r="S16" s="15">
        <v>0.2</v>
      </c>
      <c r="U16" s="12">
        <f>IF(M16&lt;&gt;"",1,IF(L16&lt;&gt;"",2/3,IF(K16&lt;&gt;"",1/3,0)))*S16*4</f>
        <v>0</v>
      </c>
      <c r="V16" s="12">
        <f>IF(I16="",IF(J16&lt;&gt;"",1,0)+IF(K16&lt;&gt;"",1,0)+IF(L16&lt;&gt;"",1,0)+IF(M16&lt;&gt;"",1,0),0)</f>
        <v>0</v>
      </c>
      <c r="W16" s="16">
        <f>IF(I16&lt;&gt;"",0,IF(J16="",(U16/(S16*20)),0.02+(U16/(S16*20))))</f>
        <v>0</v>
      </c>
      <c r="X16" s="16">
        <f>IF(I16&lt;&gt;"",0,S16)</f>
        <v>0.2</v>
      </c>
      <c r="Y16" s="12">
        <f>IF(N16&lt;&gt;"",1,0)</f>
        <v>0</v>
      </c>
      <c r="Z16" s="12" t="b">
        <f>IF(I16="",OR(J16&lt;&gt;"",K16&lt;&gt;"",L16&lt;&gt;"",M16&lt;&gt;""),0)</f>
        <v>0</v>
      </c>
      <c r="AA16" s="12">
        <f>IF(I16&lt;&gt;"",IF(J16&lt;&gt;"",1,0)+IF(K16&lt;&gt;"",1,0)+IF(L16&lt;&gt;"",1,0)+IF(M16&lt;&gt;"",1,0),0)</f>
        <v>0</v>
      </c>
    </row>
    <row r="17" spans="1:27" ht="17.100000000000001" customHeight="1" x14ac:dyDescent="0.2">
      <c r="A17" s="525"/>
      <c r="B17" s="503" t="s">
        <v>275</v>
      </c>
      <c r="C17" s="504"/>
      <c r="D17" s="504"/>
      <c r="E17" s="504"/>
      <c r="F17" s="504"/>
      <c r="G17" s="504"/>
      <c r="H17" s="504"/>
      <c r="I17" s="505"/>
      <c r="J17" s="219"/>
      <c r="K17" s="220"/>
      <c r="L17" s="220"/>
      <c r="M17" s="216"/>
      <c r="N17" s="2" t="str">
        <f>IF(V17&gt;1,"◄",(IF(AA17&gt;0,"◄","")))</f>
        <v/>
      </c>
      <c r="P17" s="13" t="str">
        <f>IF(COUNTA(J17,K17,L17,M17)=0,"à évaluer","")</f>
        <v>à évaluer</v>
      </c>
      <c r="R17" s="8"/>
      <c r="S17" s="15">
        <v>0.2</v>
      </c>
      <c r="U17" s="12">
        <f>IF(M17&lt;&gt;"",1,IF(L17&lt;&gt;"",2/3,IF(K17&lt;&gt;"",1/3,0)))*S17*4</f>
        <v>0</v>
      </c>
      <c r="V17" s="12">
        <f>IF(I17="",IF(J17&lt;&gt;"",1,0)+IF(K17&lt;&gt;"",1,0)+IF(L17&lt;&gt;"",1,0)+IF(M17&lt;&gt;"",1,0),0)</f>
        <v>0</v>
      </c>
      <c r="W17" s="16">
        <f>IF(I17&lt;&gt;"",0,IF(J17="",(U17/(S17*20)),0.02+(U17/(S17*20))))</f>
        <v>0</v>
      </c>
      <c r="X17" s="16">
        <f>IF(I17&lt;&gt;"",0,S17)</f>
        <v>0.2</v>
      </c>
      <c r="Y17" s="12">
        <f>IF(N17&lt;&gt;"",1,0)</f>
        <v>0</v>
      </c>
      <c r="Z17" s="12" t="b">
        <f>IF(I17="",OR(J17&lt;&gt;"",K17&lt;&gt;"",L17&lt;&gt;"",M17&lt;&gt;""),0)</f>
        <v>0</v>
      </c>
      <c r="AA17" s="12">
        <f>IF(I17&lt;&gt;"",IF(J17&lt;&gt;"",1,0)+IF(K17&lt;&gt;"",1,0)+IF(L17&lt;&gt;"",1,0)+IF(M17&lt;&gt;"",1,0),0)</f>
        <v>0</v>
      </c>
    </row>
    <row r="18" spans="1:27" ht="17.100000000000001" customHeight="1" x14ac:dyDescent="0.2">
      <c r="A18" s="525"/>
      <c r="B18" s="500" t="s">
        <v>277</v>
      </c>
      <c r="C18" s="501"/>
      <c r="D18" s="501"/>
      <c r="E18" s="501"/>
      <c r="F18" s="501"/>
      <c r="G18" s="501"/>
      <c r="H18" s="501"/>
      <c r="I18" s="502"/>
      <c r="J18" s="312"/>
      <c r="K18" s="313"/>
      <c r="L18" s="313"/>
      <c r="M18" s="314"/>
      <c r="N18" s="2" t="str">
        <f>IF(V18&gt;1,"◄",(IF(AA18&gt;0,"◄","")))</f>
        <v/>
      </c>
      <c r="P18" s="13" t="str">
        <f>IF(COUNTA(J18,K18,L18,M18)=0,"à évaluer","")</f>
        <v>à évaluer</v>
      </c>
      <c r="R18" s="8"/>
      <c r="S18" s="15">
        <v>0.2</v>
      </c>
      <c r="U18" s="12">
        <f>IF(M18&lt;&gt;"",1,IF(L18&lt;&gt;"",2/3,IF(K18&lt;&gt;"",1/3,0)))*S18*4</f>
        <v>0</v>
      </c>
      <c r="V18" s="12">
        <f>IF(I18="",IF(J18&lt;&gt;"",1,0)+IF(K18&lt;&gt;"",1,0)+IF(L18&lt;&gt;"",1,0)+IF(M18&lt;&gt;"",1,0),0)</f>
        <v>0</v>
      </c>
      <c r="W18" s="16">
        <f>IF(I18&lt;&gt;"",0,IF(J18="",(U18/(S18*20)),0.02+(U18/(S18*20))))</f>
        <v>0</v>
      </c>
      <c r="X18" s="16">
        <f>IF(I18&lt;&gt;"",0,S18)</f>
        <v>0.2</v>
      </c>
      <c r="Y18" s="12">
        <f>IF(N18&lt;&gt;"",1,0)</f>
        <v>0</v>
      </c>
      <c r="Z18" s="12" t="b">
        <f>IF(I18="",OR(J18&lt;&gt;"",K18&lt;&gt;"",L18&lt;&gt;"",M18&lt;&gt;""),0)</f>
        <v>0</v>
      </c>
      <c r="AA18" s="12">
        <f>IF(I18&lt;&gt;"",IF(J18&lt;&gt;"",1,0)+IF(K18&lt;&gt;"",1,0)+IF(L18&lt;&gt;"",1,0)+IF(M18&lt;&gt;"",1,0),0)</f>
        <v>0</v>
      </c>
    </row>
    <row r="19" spans="1:27" ht="17.100000000000001" customHeight="1" x14ac:dyDescent="0.2">
      <c r="A19" s="525"/>
      <c r="B19" s="514" t="s">
        <v>279</v>
      </c>
      <c r="C19" s="515"/>
      <c r="D19" s="515"/>
      <c r="E19" s="515"/>
      <c r="F19" s="515"/>
      <c r="G19" s="515"/>
      <c r="H19" s="515"/>
      <c r="I19" s="516"/>
      <c r="J19" s="315"/>
      <c r="K19" s="316"/>
      <c r="L19" s="316"/>
      <c r="M19" s="317"/>
      <c r="N19" s="2" t="str">
        <f t="shared" ref="N19" si="0">IF(V19&gt;1,"◄",(IF(AA19&gt;0,"◄","")))</f>
        <v/>
      </c>
      <c r="P19" s="13" t="str">
        <f>IF(COUNTA(J19,K19,L19,M19)=0,"à évaluer","")</f>
        <v>à évaluer</v>
      </c>
      <c r="R19" s="8"/>
      <c r="S19" s="15">
        <v>0.2</v>
      </c>
      <c r="U19" s="12">
        <f>IF(M19&lt;&gt;"",1,IF(L19&lt;&gt;"",2/3,IF(K19&lt;&gt;"",1/3,0)))*S19*4</f>
        <v>0</v>
      </c>
      <c r="V19" s="12">
        <f>IF(I19="",IF(J19&lt;&gt;"",1,0)+IF(K19&lt;&gt;"",1,0)+IF(L19&lt;&gt;"",1,0)+IF(M19&lt;&gt;"",1,0),0)</f>
        <v>0</v>
      </c>
      <c r="W19" s="16">
        <f>IF(I19&lt;&gt;"",0,IF(J19="",(U19/(S19*20)),0.02+(U19/(S19*20))))</f>
        <v>0</v>
      </c>
      <c r="X19" s="16">
        <f>IF(I19&lt;&gt;"",0,S19)</f>
        <v>0.2</v>
      </c>
      <c r="Y19" s="12">
        <f>IF(N19&lt;&gt;"",1,0)</f>
        <v>0</v>
      </c>
      <c r="Z19" s="12" t="b">
        <f>IF(I19="",OR(J19&lt;&gt;"",K19&lt;&gt;"",L19&lt;&gt;"",M19&lt;&gt;""),0)</f>
        <v>0</v>
      </c>
      <c r="AA19" s="12">
        <f>IF(I19&lt;&gt;"",IF(J19&lt;&gt;"",1,0)+IF(K19&lt;&gt;"",1,0)+IF(L19&lt;&gt;"",1,0)+IF(M19&lt;&gt;"",1,0),0)</f>
        <v>0</v>
      </c>
    </row>
    <row r="20" spans="1:27" ht="17.100000000000001" customHeight="1" thickBot="1" x14ac:dyDescent="0.25">
      <c r="A20" s="526"/>
      <c r="B20" s="511" t="s">
        <v>278</v>
      </c>
      <c r="C20" s="512"/>
      <c r="D20" s="512"/>
      <c r="E20" s="512"/>
      <c r="F20" s="512"/>
      <c r="G20" s="512"/>
      <c r="H20" s="512"/>
      <c r="I20" s="513"/>
      <c r="J20" s="318"/>
      <c r="K20" s="319"/>
      <c r="L20" s="319"/>
      <c r="M20" s="320"/>
      <c r="N20" s="2" t="str">
        <f>IF(V20&gt;1,"◄",(IF(AA20&gt;0,"◄","")))</f>
        <v/>
      </c>
      <c r="P20" s="13" t="str">
        <f>IF(COUNTA(J20,K20,L20,M20)=0,"à évaluer","")</f>
        <v>à évaluer</v>
      </c>
      <c r="R20" s="8"/>
      <c r="S20" s="15">
        <v>0.2</v>
      </c>
      <c r="T20" s="25">
        <f>SUM(S16:S20)</f>
        <v>1</v>
      </c>
      <c r="U20" s="12">
        <f>IF(M20&lt;&gt;"",1,IF(L20&lt;&gt;"",2/3,IF(K20&lt;&gt;"",1/3,0)))*S20*4</f>
        <v>0</v>
      </c>
      <c r="V20" s="12">
        <f>IF(I20="",IF(J20&lt;&gt;"",1,0)+IF(K20&lt;&gt;"",1,0)+IF(L20&lt;&gt;"",1,0)+IF(M20&lt;&gt;"",1,0),0)</f>
        <v>0</v>
      </c>
      <c r="W20" s="16">
        <f>IF(I20&lt;&gt;"",0,IF(J20="",(U20/(S20*20)),0.02+(U20/(S20*20))))</f>
        <v>0</v>
      </c>
      <c r="X20" s="16">
        <f>IF(I20&lt;&gt;"",0,S20)</f>
        <v>0.2</v>
      </c>
      <c r="Y20" s="12">
        <f>IF(N20&lt;&gt;"",1,0)</f>
        <v>0</v>
      </c>
      <c r="Z20" s="12" t="b">
        <f>IF(I20="",OR(J20&lt;&gt;"",K20&lt;&gt;"",L20&lt;&gt;"",M20&lt;&gt;""),0)</f>
        <v>0</v>
      </c>
      <c r="AA20" s="12">
        <f>IF(I20&lt;&gt;"",IF(J20&lt;&gt;"",1,0)+IF(K20&lt;&gt;"",1,0)+IF(L20&lt;&gt;"",1,0)+IF(M20&lt;&gt;"",1,0),0)</f>
        <v>0</v>
      </c>
    </row>
    <row r="21" spans="1:27" ht="17.100000000000001" customHeight="1" thickTop="1" x14ac:dyDescent="0.2">
      <c r="A21" s="106"/>
      <c r="B21" s="104"/>
      <c r="C21" s="18"/>
      <c r="D21" s="18"/>
      <c r="E21" s="18"/>
      <c r="F21" s="18"/>
      <c r="G21" s="18"/>
      <c r="H21" s="18"/>
      <c r="I21" s="76"/>
      <c r="J21" s="105"/>
      <c r="K21" s="105"/>
      <c r="L21" s="105"/>
      <c r="M21" s="105"/>
      <c r="P21" s="13"/>
      <c r="R21" s="8"/>
      <c r="S21" s="15"/>
      <c r="T21" s="25"/>
      <c r="U21" s="12"/>
      <c r="V21" s="12"/>
      <c r="W21" s="16"/>
      <c r="X21" s="16"/>
      <c r="Y21" s="12"/>
      <c r="Z21" s="12"/>
      <c r="AA21" s="12"/>
    </row>
    <row r="22" spans="1:27" ht="17.100000000000001" customHeight="1" x14ac:dyDescent="0.2">
      <c r="A22" s="106"/>
      <c r="B22" s="104"/>
      <c r="C22" s="18"/>
      <c r="D22" s="18"/>
      <c r="E22" s="18"/>
      <c r="F22" s="18"/>
      <c r="G22" s="18"/>
      <c r="H22" s="18"/>
      <c r="I22" s="76"/>
      <c r="J22" s="105"/>
      <c r="K22" s="105"/>
      <c r="L22" s="105"/>
      <c r="M22" s="105"/>
      <c r="P22" s="13"/>
      <c r="R22" s="8"/>
      <c r="S22" s="15"/>
      <c r="T22" s="25"/>
      <c r="U22" s="12"/>
      <c r="V22" s="12"/>
      <c r="W22" s="16"/>
      <c r="X22" s="16"/>
      <c r="Y22" s="12"/>
      <c r="Z22" s="12"/>
      <c r="AA22" s="12"/>
    </row>
    <row r="23" spans="1:27" ht="27.95" customHeight="1" x14ac:dyDescent="0.2">
      <c r="A23" s="137" t="s">
        <v>323</v>
      </c>
      <c r="B23" s="137"/>
      <c r="C23" s="137"/>
      <c r="D23" s="137"/>
      <c r="E23" s="137"/>
      <c r="F23" s="137"/>
      <c r="G23" s="137"/>
      <c r="H23" s="137"/>
      <c r="I23" s="76"/>
      <c r="J23" s="105"/>
      <c r="K23" s="105"/>
      <c r="L23" s="105"/>
      <c r="M23" s="105"/>
      <c r="R23" s="8"/>
      <c r="S23" s="15"/>
      <c r="T23" s="9"/>
      <c r="U23" s="12"/>
      <c r="V23" s="9"/>
      <c r="W23" s="16"/>
      <c r="X23" s="9"/>
      <c r="Y23" s="12"/>
      <c r="Z23" s="12"/>
      <c r="AA23" s="12"/>
    </row>
    <row r="24" spans="1:27" ht="20.100000000000001" customHeight="1" thickBot="1" x14ac:dyDescent="0.25">
      <c r="A24" s="499"/>
      <c r="B24" s="28"/>
      <c r="C24" s="28"/>
      <c r="D24" s="28"/>
      <c r="E24" s="28"/>
      <c r="F24" s="28"/>
      <c r="G24" s="28"/>
      <c r="I24" s="76"/>
      <c r="J24" s="105"/>
      <c r="K24" s="105"/>
      <c r="L24" s="105"/>
      <c r="M24" s="105"/>
      <c r="R24" s="8"/>
      <c r="S24" s="15"/>
      <c r="T24" s="9"/>
      <c r="U24" s="12"/>
      <c r="V24" s="9"/>
      <c r="W24" s="16"/>
      <c r="X24" s="9"/>
      <c r="Y24" s="12"/>
      <c r="Z24" s="12"/>
      <c r="AA24" s="12"/>
    </row>
    <row r="25" spans="1:27" ht="20.100000000000001" customHeight="1" thickBot="1" x14ac:dyDescent="0.25">
      <c r="A25" s="499"/>
      <c r="B25" s="369" t="s">
        <v>46</v>
      </c>
      <c r="C25" s="369"/>
      <c r="D25" s="370"/>
      <c r="E25" s="371" t="str">
        <f>'U5 Evaluation Revue 2'!E13:G13</f>
        <v>date revue 2</v>
      </c>
      <c r="F25" s="372"/>
      <c r="G25" s="373"/>
      <c r="I25" s="76"/>
      <c r="J25" s="105"/>
      <c r="K25" s="105"/>
      <c r="L25" s="105"/>
      <c r="M25" s="105"/>
      <c r="R25" s="8"/>
      <c r="S25" s="15"/>
      <c r="T25" s="9"/>
      <c r="U25" s="12"/>
      <c r="V25" s="9"/>
      <c r="W25" s="16"/>
      <c r="X25" s="9"/>
      <c r="Y25" s="12"/>
      <c r="Z25" s="12"/>
      <c r="AA25" s="12"/>
    </row>
    <row r="26" spans="1:27" ht="20.100000000000001" customHeight="1" thickBot="1" x14ac:dyDescent="0.25">
      <c r="A26" s="181"/>
      <c r="B26" s="178"/>
      <c r="C26" s="178"/>
      <c r="D26" s="178"/>
      <c r="E26" s="135"/>
      <c r="F26" s="135"/>
      <c r="G26" s="135"/>
      <c r="I26" s="76"/>
      <c r="J26" s="105"/>
      <c r="K26" s="105"/>
      <c r="L26" s="105"/>
      <c r="M26" s="105"/>
      <c r="R26" s="8"/>
      <c r="S26" s="15"/>
      <c r="T26" s="9"/>
      <c r="U26" s="12"/>
      <c r="V26" s="9"/>
      <c r="W26" s="16"/>
      <c r="X26" s="9"/>
      <c r="Y26" s="12"/>
      <c r="Z26" s="12"/>
      <c r="AA26" s="12"/>
    </row>
    <row r="27" spans="1:27" ht="27.95" customHeight="1" thickTop="1" thickBot="1" x14ac:dyDescent="0.25">
      <c r="A27" s="524" t="s">
        <v>274</v>
      </c>
      <c r="B27" s="506" t="s">
        <v>309</v>
      </c>
      <c r="C27" s="507"/>
      <c r="D27" s="507"/>
      <c r="E27" s="507"/>
      <c r="F27" s="507"/>
      <c r="G27" s="507"/>
      <c r="H27" s="507"/>
      <c r="I27" s="147"/>
      <c r="J27" s="110">
        <v>0</v>
      </c>
      <c r="K27" s="108">
        <v>1</v>
      </c>
      <c r="L27" s="108">
        <v>2</v>
      </c>
      <c r="M27" s="109">
        <v>3</v>
      </c>
      <c r="O27" s="118" t="s">
        <v>36</v>
      </c>
      <c r="P27" s="142">
        <v>0.5</v>
      </c>
      <c r="Q27" s="138">
        <f>ROUNDUP(U27*S27,2)</f>
        <v>0</v>
      </c>
      <c r="R27" s="8"/>
      <c r="S27" s="139">
        <v>0.125</v>
      </c>
      <c r="U27" s="11">
        <f>SUM(U28:U32)</f>
        <v>0</v>
      </c>
      <c r="V27" s="11">
        <f>IF(SUM(V28:V32)=0,0,1)</f>
        <v>0</v>
      </c>
      <c r="W27" s="16"/>
      <c r="X27" s="21">
        <f>SUM(X28:X32)</f>
        <v>1</v>
      </c>
      <c r="Y27" s="12"/>
      <c r="Z27" s="12"/>
      <c r="AA27" s="112">
        <f>SUM(V28:V32)</f>
        <v>0</v>
      </c>
    </row>
    <row r="28" spans="1:27" ht="17.100000000000001" customHeight="1" x14ac:dyDescent="0.2">
      <c r="A28" s="525"/>
      <c r="B28" s="520" t="s">
        <v>276</v>
      </c>
      <c r="C28" s="521"/>
      <c r="D28" s="521"/>
      <c r="E28" s="521"/>
      <c r="F28" s="521"/>
      <c r="G28" s="521"/>
      <c r="H28" s="521"/>
      <c r="I28" s="522"/>
      <c r="J28" s="309"/>
      <c r="K28" s="310"/>
      <c r="L28" s="310"/>
      <c r="M28" s="311"/>
      <c r="N28" s="2" t="str">
        <f t="shared" ref="N28:N32" si="1">IF(V28&gt;1,"◄",(IF(AA28&gt;0,"◄","")))</f>
        <v/>
      </c>
      <c r="P28" s="13" t="str">
        <f>IF(COUNTA(J28,K28,L28,M28)=0,"à évaluer","")</f>
        <v>à évaluer</v>
      </c>
      <c r="Q28" s="14"/>
      <c r="R28" s="8"/>
      <c r="S28" s="15">
        <v>0.2</v>
      </c>
      <c r="U28" s="12">
        <f>IF(M28&lt;&gt;"",1,IF(L28&lt;&gt;"",2/3,IF(K28&lt;&gt;"",1/3,0)))*S28*4</f>
        <v>0</v>
      </c>
      <c r="V28" s="12">
        <f>IF(I28="",IF(J28&lt;&gt;"",1,0)+IF(K28&lt;&gt;"",1,0)+IF(L28&lt;&gt;"",1,0)+IF(M28&lt;&gt;"",1,0),0)</f>
        <v>0</v>
      </c>
      <c r="W28" s="16">
        <f>IF(I28&lt;&gt;"",0,IF(J28="",(U28/(S28*20)),0.02+(U28/(S28*20))))</f>
        <v>0</v>
      </c>
      <c r="X28" s="16">
        <f>IF(I28&lt;&gt;"",0,S28)</f>
        <v>0.2</v>
      </c>
      <c r="Y28" s="12">
        <f>IF(N28&lt;&gt;"",1,0)</f>
        <v>0</v>
      </c>
      <c r="Z28" s="12" t="b">
        <f>IF(I28="",OR(J28&lt;&gt;"",K28&lt;&gt;"",L28&lt;&gt;"",M28&lt;&gt;""),0)</f>
        <v>0</v>
      </c>
      <c r="AA28" s="12">
        <f>IF(I28&lt;&gt;"",IF(J28&lt;&gt;"",1,0)+IF(K28&lt;&gt;"",1,0)+IF(L28&lt;&gt;"",1,0)+IF(M28&lt;&gt;"",1,0),0)</f>
        <v>0</v>
      </c>
    </row>
    <row r="29" spans="1:27" ht="17.100000000000001" customHeight="1" x14ac:dyDescent="0.2">
      <c r="A29" s="525"/>
      <c r="B29" s="503" t="s">
        <v>275</v>
      </c>
      <c r="C29" s="504"/>
      <c r="D29" s="504"/>
      <c r="E29" s="504"/>
      <c r="F29" s="504"/>
      <c r="G29" s="504"/>
      <c r="H29" s="504"/>
      <c r="I29" s="505"/>
      <c r="J29" s="219"/>
      <c r="K29" s="220"/>
      <c r="L29" s="220"/>
      <c r="M29" s="216"/>
      <c r="N29" s="2" t="str">
        <f t="shared" si="1"/>
        <v/>
      </c>
      <c r="P29" s="13" t="str">
        <f>IF(COUNTA(J29,K29,L29,M29)=0,"à évaluer","")</f>
        <v>à évaluer</v>
      </c>
      <c r="R29" s="8"/>
      <c r="S29" s="15">
        <v>0.2</v>
      </c>
      <c r="U29" s="12">
        <f>IF(M29&lt;&gt;"",1,IF(L29&lt;&gt;"",2/3,IF(K29&lt;&gt;"",1/3,0)))*S29*4</f>
        <v>0</v>
      </c>
      <c r="V29" s="12">
        <f>IF(I29="",IF(J29&lt;&gt;"",1,0)+IF(K29&lt;&gt;"",1,0)+IF(L29&lt;&gt;"",1,0)+IF(M29&lt;&gt;"",1,0),0)</f>
        <v>0</v>
      </c>
      <c r="W29" s="16">
        <f>IF(I29&lt;&gt;"",0,IF(J29="",(U29/(S29*20)),0.02+(U29/(S29*20))))</f>
        <v>0</v>
      </c>
      <c r="X29" s="16">
        <f>IF(I29&lt;&gt;"",0,S29)</f>
        <v>0.2</v>
      </c>
      <c r="Y29" s="12">
        <f>IF(N29&lt;&gt;"",1,0)</f>
        <v>0</v>
      </c>
      <c r="Z29" s="12" t="b">
        <f>IF(I29="",OR(J29&lt;&gt;"",K29&lt;&gt;"",L29&lt;&gt;"",M29&lt;&gt;""),0)</f>
        <v>0</v>
      </c>
      <c r="AA29" s="12">
        <f>IF(I29&lt;&gt;"",IF(J29&lt;&gt;"",1,0)+IF(K29&lt;&gt;"",1,0)+IF(L29&lt;&gt;"",1,0)+IF(M29&lt;&gt;"",1,0),0)</f>
        <v>0</v>
      </c>
    </row>
    <row r="30" spans="1:27" ht="17.100000000000001" customHeight="1" x14ac:dyDescent="0.2">
      <c r="A30" s="525"/>
      <c r="B30" s="500" t="s">
        <v>277</v>
      </c>
      <c r="C30" s="501"/>
      <c r="D30" s="501"/>
      <c r="E30" s="501"/>
      <c r="F30" s="501"/>
      <c r="G30" s="501"/>
      <c r="H30" s="501"/>
      <c r="I30" s="502"/>
      <c r="J30" s="312"/>
      <c r="K30" s="313"/>
      <c r="L30" s="313"/>
      <c r="M30" s="314"/>
      <c r="N30" s="2" t="str">
        <f t="shared" si="1"/>
        <v/>
      </c>
      <c r="P30" s="13" t="str">
        <f>IF(COUNTA(J30,K30,L30,M30)=0,"à évaluer","")</f>
        <v>à évaluer</v>
      </c>
      <c r="R30" s="8"/>
      <c r="S30" s="15">
        <v>0.2</v>
      </c>
      <c r="U30" s="12">
        <f>IF(M30&lt;&gt;"",1,IF(L30&lt;&gt;"",2/3,IF(K30&lt;&gt;"",1/3,0)))*S30*4</f>
        <v>0</v>
      </c>
      <c r="V30" s="12">
        <f>IF(I30="",IF(J30&lt;&gt;"",1,0)+IF(K30&lt;&gt;"",1,0)+IF(L30&lt;&gt;"",1,0)+IF(M30&lt;&gt;"",1,0),0)</f>
        <v>0</v>
      </c>
      <c r="W30" s="16">
        <f>IF(I30&lt;&gt;"",0,IF(J30="",(U30/(S30*20)),0.02+(U30/(S30*20))))</f>
        <v>0</v>
      </c>
      <c r="X30" s="16">
        <f>IF(I30&lt;&gt;"",0,S30)</f>
        <v>0.2</v>
      </c>
      <c r="Y30" s="12">
        <f>IF(N30&lt;&gt;"",1,0)</f>
        <v>0</v>
      </c>
      <c r="Z30" s="12" t="b">
        <f>IF(I30="",OR(J30&lt;&gt;"",K30&lt;&gt;"",L30&lt;&gt;"",M30&lt;&gt;""),0)</f>
        <v>0</v>
      </c>
      <c r="AA30" s="12">
        <f>IF(I30&lt;&gt;"",IF(J30&lt;&gt;"",1,0)+IF(K30&lt;&gt;"",1,0)+IF(L30&lt;&gt;"",1,0)+IF(M30&lt;&gt;"",1,0),0)</f>
        <v>0</v>
      </c>
    </row>
    <row r="31" spans="1:27" ht="17.100000000000001" customHeight="1" x14ac:dyDescent="0.2">
      <c r="A31" s="525"/>
      <c r="B31" s="514" t="s">
        <v>279</v>
      </c>
      <c r="C31" s="515"/>
      <c r="D31" s="515"/>
      <c r="E31" s="515"/>
      <c r="F31" s="515"/>
      <c r="G31" s="515"/>
      <c r="H31" s="515"/>
      <c r="I31" s="516"/>
      <c r="J31" s="315"/>
      <c r="K31" s="316"/>
      <c r="L31" s="316"/>
      <c r="M31" s="317"/>
      <c r="N31" s="2" t="str">
        <f t="shared" si="1"/>
        <v/>
      </c>
      <c r="P31" s="13" t="str">
        <f>IF(COUNTA(J31,K31,L31,M31)=0,"à évaluer","")</f>
        <v>à évaluer</v>
      </c>
      <c r="R31" s="8"/>
      <c r="S31" s="15">
        <v>0.2</v>
      </c>
      <c r="U31" s="12">
        <f>IF(M31&lt;&gt;"",1,IF(L31&lt;&gt;"",2/3,IF(K31&lt;&gt;"",1/3,0)))*S31*4</f>
        <v>0</v>
      </c>
      <c r="V31" s="12">
        <f>IF(I31="",IF(J31&lt;&gt;"",1,0)+IF(K31&lt;&gt;"",1,0)+IF(L31&lt;&gt;"",1,0)+IF(M31&lt;&gt;"",1,0),0)</f>
        <v>0</v>
      </c>
      <c r="W31" s="16">
        <f>IF(I31&lt;&gt;"",0,IF(J31="",(U31/(S31*20)),0.02+(U31/(S31*20))))</f>
        <v>0</v>
      </c>
      <c r="X31" s="16">
        <f>IF(I31&lt;&gt;"",0,S31)</f>
        <v>0.2</v>
      </c>
      <c r="Y31" s="12">
        <f>IF(N31&lt;&gt;"",1,0)</f>
        <v>0</v>
      </c>
      <c r="Z31" s="12" t="b">
        <f>IF(I31="",OR(J31&lt;&gt;"",K31&lt;&gt;"",L31&lt;&gt;"",M31&lt;&gt;""),0)</f>
        <v>0</v>
      </c>
      <c r="AA31" s="12">
        <f>IF(I31&lt;&gt;"",IF(J31&lt;&gt;"",1,0)+IF(K31&lt;&gt;"",1,0)+IF(L31&lt;&gt;"",1,0)+IF(M31&lt;&gt;"",1,0),0)</f>
        <v>0</v>
      </c>
    </row>
    <row r="32" spans="1:27" ht="17.100000000000001" customHeight="1" thickBot="1" x14ac:dyDescent="0.25">
      <c r="A32" s="526"/>
      <c r="B32" s="511" t="s">
        <v>278</v>
      </c>
      <c r="C32" s="512"/>
      <c r="D32" s="512"/>
      <c r="E32" s="512"/>
      <c r="F32" s="512"/>
      <c r="G32" s="512"/>
      <c r="H32" s="512"/>
      <c r="I32" s="513"/>
      <c r="J32" s="318"/>
      <c r="K32" s="319"/>
      <c r="L32" s="319"/>
      <c r="M32" s="320"/>
      <c r="N32" s="2" t="str">
        <f t="shared" si="1"/>
        <v/>
      </c>
      <c r="P32" s="13" t="str">
        <f>IF(COUNTA(J32,K32,L32,M32)=0,"à évaluer","")</f>
        <v>à évaluer</v>
      </c>
      <c r="R32" s="8"/>
      <c r="S32" s="15">
        <v>0.2</v>
      </c>
      <c r="T32" s="25">
        <f>SUM(S28:S32)</f>
        <v>1</v>
      </c>
      <c r="U32" s="12">
        <f>IF(M32&lt;&gt;"",1,IF(L32&lt;&gt;"",2/3,IF(K32&lt;&gt;"",1/3,0)))*S32*4</f>
        <v>0</v>
      </c>
      <c r="V32" s="12">
        <f>IF(I32="",IF(J32&lt;&gt;"",1,0)+IF(K32&lt;&gt;"",1,0)+IF(L32&lt;&gt;"",1,0)+IF(M32&lt;&gt;"",1,0),0)</f>
        <v>0</v>
      </c>
      <c r="W32" s="16">
        <f>IF(I32&lt;&gt;"",0,IF(J32="",(U32/(S32*20)),0.02+(U32/(S32*20))))</f>
        <v>0</v>
      </c>
      <c r="X32" s="16">
        <f>IF(I32&lt;&gt;"",0,S32)</f>
        <v>0.2</v>
      </c>
      <c r="Y32" s="12">
        <f>IF(N32&lt;&gt;"",1,0)</f>
        <v>0</v>
      </c>
      <c r="Z32" s="12" t="b">
        <f>IF(I32="",OR(J32&lt;&gt;"",K32&lt;&gt;"",L32&lt;&gt;"",M32&lt;&gt;""),0)</f>
        <v>0</v>
      </c>
      <c r="AA32" s="12">
        <f>IF(I32&lt;&gt;"",IF(J32&lt;&gt;"",1,0)+IF(K32&lt;&gt;"",1,0)+IF(L32&lt;&gt;"",1,0)+IF(M32&lt;&gt;"",1,0),0)</f>
        <v>0</v>
      </c>
    </row>
    <row r="33" spans="1:27" ht="17.100000000000001" customHeight="1" thickTop="1" x14ac:dyDescent="0.2">
      <c r="A33" s="106"/>
      <c r="B33" s="104"/>
      <c r="C33" s="18"/>
      <c r="D33" s="18"/>
      <c r="E33" s="18"/>
      <c r="F33" s="18"/>
      <c r="G33" s="18"/>
      <c r="H33" s="18"/>
      <c r="I33" s="76"/>
      <c r="J33" s="105"/>
      <c r="K33" s="105"/>
      <c r="L33" s="105"/>
      <c r="M33" s="105"/>
      <c r="P33" s="13"/>
      <c r="R33" s="8"/>
      <c r="S33" s="15"/>
      <c r="T33" s="25"/>
      <c r="U33" s="12"/>
      <c r="V33" s="12"/>
      <c r="W33" s="16"/>
      <c r="X33" s="16"/>
      <c r="Y33" s="12"/>
      <c r="Z33" s="12"/>
      <c r="AA33" s="12"/>
    </row>
    <row r="34" spans="1:27" ht="17.100000000000001" customHeight="1" x14ac:dyDescent="0.2">
      <c r="A34" s="106"/>
      <c r="B34" s="104"/>
      <c r="C34" s="18"/>
      <c r="D34" s="18"/>
      <c r="E34" s="18"/>
      <c r="F34" s="18"/>
      <c r="G34" s="18"/>
      <c r="H34" s="18"/>
      <c r="I34" s="76"/>
      <c r="J34" s="105"/>
      <c r="K34" s="105"/>
      <c r="L34" s="105"/>
      <c r="M34" s="105"/>
      <c r="P34" s="13"/>
      <c r="R34" s="8"/>
      <c r="S34" s="15"/>
      <c r="T34" s="25"/>
      <c r="U34" s="12"/>
      <c r="V34" s="12"/>
      <c r="W34" s="16"/>
      <c r="X34" s="16"/>
      <c r="Y34" s="12"/>
      <c r="Z34" s="12"/>
      <c r="AA34" s="12"/>
    </row>
    <row r="35" spans="1:27" ht="27.95" customHeight="1" x14ac:dyDescent="0.2">
      <c r="A35" s="137" t="s">
        <v>324</v>
      </c>
      <c r="B35" s="137"/>
      <c r="C35" s="137"/>
      <c r="D35" s="137"/>
      <c r="E35" s="137"/>
      <c r="F35" s="137"/>
      <c r="G35" s="137"/>
      <c r="H35" s="137"/>
      <c r="I35" s="76"/>
      <c r="J35" s="105"/>
      <c r="K35" s="105"/>
      <c r="L35" s="105"/>
      <c r="M35" s="105"/>
      <c r="R35" s="8"/>
      <c r="S35" s="15"/>
      <c r="T35" s="9"/>
      <c r="U35" s="12"/>
      <c r="V35" s="9"/>
      <c r="W35" s="16"/>
      <c r="X35" s="9"/>
      <c r="Y35" s="12"/>
      <c r="Z35" s="12"/>
      <c r="AA35" s="12"/>
    </row>
    <row r="36" spans="1:27" ht="20.100000000000001" customHeight="1" thickBot="1" x14ac:dyDescent="0.25">
      <c r="A36" s="499"/>
      <c r="B36" s="28"/>
      <c r="C36" s="28"/>
      <c r="D36" s="28"/>
      <c r="E36" s="28"/>
      <c r="F36" s="28"/>
      <c r="G36" s="28"/>
      <c r="I36" s="76"/>
      <c r="J36" s="105"/>
      <c r="K36" s="105"/>
      <c r="L36" s="105"/>
      <c r="M36" s="105"/>
      <c r="R36" s="8"/>
      <c r="S36" s="15"/>
      <c r="T36" s="9"/>
      <c r="U36" s="12"/>
      <c r="V36" s="9"/>
      <c r="W36" s="16"/>
      <c r="X36" s="9"/>
      <c r="Y36" s="12"/>
      <c r="Z36" s="12"/>
      <c r="AA36" s="12"/>
    </row>
    <row r="37" spans="1:27" ht="20.100000000000001" customHeight="1" thickBot="1" x14ac:dyDescent="0.25">
      <c r="A37" s="499"/>
      <c r="B37" s="369" t="s">
        <v>46</v>
      </c>
      <c r="C37" s="369"/>
      <c r="D37" s="370"/>
      <c r="E37" s="371" t="str">
        <f>'U5 Evaluation oral jury'!E13:G13</f>
        <v>date oral jury</v>
      </c>
      <c r="F37" s="372"/>
      <c r="G37" s="373"/>
      <c r="I37" s="76"/>
      <c r="J37" s="105"/>
      <c r="K37" s="105"/>
      <c r="L37" s="105"/>
      <c r="M37" s="105"/>
      <c r="R37" s="8"/>
      <c r="S37" s="15"/>
      <c r="T37" s="9"/>
      <c r="U37" s="12"/>
      <c r="V37" s="9"/>
      <c r="W37" s="16"/>
      <c r="X37" s="9"/>
      <c r="Y37" s="12"/>
      <c r="Z37" s="12"/>
      <c r="AA37" s="12"/>
    </row>
    <row r="38" spans="1:27" ht="20.100000000000001" customHeight="1" thickBot="1" x14ac:dyDescent="0.25">
      <c r="A38" s="181"/>
      <c r="B38" s="178"/>
      <c r="C38" s="178"/>
      <c r="D38" s="178"/>
      <c r="E38" s="135"/>
      <c r="F38" s="135"/>
      <c r="G38" s="135"/>
      <c r="I38" s="76"/>
      <c r="J38" s="105"/>
      <c r="K38" s="105"/>
      <c r="L38" s="105"/>
      <c r="M38" s="105"/>
      <c r="R38" s="8"/>
      <c r="S38" s="15"/>
      <c r="T38" s="9"/>
      <c r="U38" s="12"/>
      <c r="V38" s="9"/>
      <c r="W38" s="16"/>
      <c r="X38" s="9"/>
      <c r="Y38" s="12"/>
      <c r="Z38" s="12"/>
      <c r="AA38" s="12"/>
    </row>
    <row r="39" spans="1:27" ht="27" customHeight="1" thickTop="1" thickBot="1" x14ac:dyDescent="0.25">
      <c r="A39" s="529" t="s">
        <v>274</v>
      </c>
      <c r="B39" s="527" t="s">
        <v>310</v>
      </c>
      <c r="C39" s="528"/>
      <c r="D39" s="528"/>
      <c r="E39" s="528"/>
      <c r="F39" s="528"/>
      <c r="G39" s="528"/>
      <c r="H39" s="528"/>
      <c r="I39" s="148"/>
      <c r="J39" s="119">
        <v>0</v>
      </c>
      <c r="K39" s="120">
        <v>1</v>
      </c>
      <c r="L39" s="120">
        <v>2</v>
      </c>
      <c r="M39" s="121">
        <v>3</v>
      </c>
      <c r="N39" s="92"/>
      <c r="O39" s="122" t="s">
        <v>36</v>
      </c>
      <c r="P39" s="141">
        <v>0.5</v>
      </c>
      <c r="Q39" s="138">
        <f>ROUNDUP(U39*S39,2)</f>
        <v>0</v>
      </c>
      <c r="R39" s="99"/>
      <c r="S39" s="123">
        <v>0.125</v>
      </c>
      <c r="T39" s="92"/>
      <c r="U39" s="11">
        <f>SUM(U40:U42)</f>
        <v>0</v>
      </c>
      <c r="V39" s="11">
        <f>IF(SUM(V40:V42)=0,0,1)</f>
        <v>0</v>
      </c>
      <c r="W39" s="16"/>
      <c r="X39" s="21">
        <f>SUM(X40:X42)</f>
        <v>1</v>
      </c>
      <c r="Y39" s="12"/>
      <c r="Z39" s="12"/>
      <c r="AA39" s="12">
        <f>SUM(V40:V42)</f>
        <v>0</v>
      </c>
    </row>
    <row r="40" spans="1:27" ht="17.100000000000001" customHeight="1" x14ac:dyDescent="0.2">
      <c r="A40" s="530"/>
      <c r="B40" s="477" t="s">
        <v>276</v>
      </c>
      <c r="C40" s="478"/>
      <c r="D40" s="478"/>
      <c r="E40" s="478"/>
      <c r="F40" s="478"/>
      <c r="G40" s="478"/>
      <c r="H40" s="478"/>
      <c r="I40" s="479"/>
      <c r="J40" s="321"/>
      <c r="K40" s="321"/>
      <c r="L40" s="321"/>
      <c r="M40" s="322"/>
      <c r="N40" s="2" t="str">
        <f>IF(V40&gt;1,"◄",(IF(AA40&gt;0,"◄","")))</f>
        <v/>
      </c>
      <c r="O40" s="97"/>
      <c r="P40" s="98" t="str">
        <f>IF(COUNTA(J40,K40,L40,M40)=0,"à évaluer","")</f>
        <v>à évaluer</v>
      </c>
      <c r="Q40" s="124"/>
      <c r="R40" s="99"/>
      <c r="S40" s="100">
        <v>0.3</v>
      </c>
      <c r="T40" s="92"/>
      <c r="U40" s="12">
        <f>IF(M40&lt;&gt;"",1,IF(L40&lt;&gt;"",2/3,IF(K40&lt;&gt;"",1/3,0)))*S40*4</f>
        <v>0</v>
      </c>
      <c r="V40" s="12">
        <f>IF(I40="",IF(J40&lt;&gt;"",1,0)+IF(K40&lt;&gt;"",1,0)+IF(L40&lt;&gt;"",1,0)+IF(M40&lt;&gt;"",1,0),0)</f>
        <v>0</v>
      </c>
      <c r="W40" s="16">
        <f>IF(I40&lt;&gt;"",0,IF(J40="",(U40/(S40*20)),0.02+(U40/(S40*20))))</f>
        <v>0</v>
      </c>
      <c r="X40" s="16">
        <f>IF(I40&lt;&gt;"",0,S40)</f>
        <v>0.3</v>
      </c>
      <c r="Y40" s="12">
        <f>IF(N40&lt;&gt;"",1,0)</f>
        <v>0</v>
      </c>
      <c r="Z40" s="12" t="b">
        <f>IF(I40="",OR(J40&lt;&gt;"",K40&lt;&gt;"",L40&lt;&gt;"",M40&lt;&gt;""),0)</f>
        <v>0</v>
      </c>
      <c r="AA40" s="12">
        <f>IF(I40&lt;&gt;"",IF(J40&lt;&gt;"",1,0)+IF(K40&lt;&gt;"",1,0)+IF(L40&lt;&gt;"",1,0)+IF(M40&lt;&gt;"",1,0),0)</f>
        <v>0</v>
      </c>
    </row>
    <row r="41" spans="1:27" ht="17.100000000000001" customHeight="1" x14ac:dyDescent="0.2">
      <c r="A41" s="530"/>
      <c r="B41" s="480" t="s">
        <v>275</v>
      </c>
      <c r="C41" s="481"/>
      <c r="D41" s="481"/>
      <c r="E41" s="481"/>
      <c r="F41" s="481"/>
      <c r="G41" s="481"/>
      <c r="H41" s="481"/>
      <c r="I41" s="482"/>
      <c r="J41" s="323"/>
      <c r="K41" s="323"/>
      <c r="L41" s="323"/>
      <c r="M41" s="324"/>
      <c r="N41" s="2" t="str">
        <f>IF(V41&gt;1,"◄",(IF(AA41&gt;0,"◄","")))</f>
        <v/>
      </c>
      <c r="O41" s="97"/>
      <c r="P41" s="98" t="str">
        <f>IF(COUNTA(J41,K41,L41,M41)=0,"à évaluer","")</f>
        <v>à évaluer</v>
      </c>
      <c r="Q41" s="92"/>
      <c r="R41" s="99"/>
      <c r="S41" s="100">
        <v>0.3</v>
      </c>
      <c r="T41" s="92"/>
      <c r="U41" s="12">
        <f>IF(M41&lt;&gt;"",1,IF(L41&lt;&gt;"",2/3,IF(K41&lt;&gt;"",1/3,0)))*S41*4</f>
        <v>0</v>
      </c>
      <c r="V41" s="12">
        <f t="shared" ref="V41:V42" si="2">IF(I41="",IF(J41&lt;&gt;"",1,0)+IF(K41&lt;&gt;"",1,0)+IF(L41&lt;&gt;"",1,0)+IF(M41&lt;&gt;"",1,0),0)</f>
        <v>0</v>
      </c>
      <c r="W41" s="16">
        <f t="shared" ref="W41:W42" si="3">IF(I41&lt;&gt;"",0,IF(J41="",(U41/(S41*20)),0.02+(U41/(S41*20))))</f>
        <v>0</v>
      </c>
      <c r="X41" s="16">
        <f t="shared" ref="X41:X42" si="4">IF(I41&lt;&gt;"",0,S41)</f>
        <v>0.3</v>
      </c>
      <c r="Y41" s="12">
        <f t="shared" ref="Y41:Y42" si="5">IF(N41&lt;&gt;"",1,0)</f>
        <v>0</v>
      </c>
      <c r="Z41" s="12" t="b">
        <f t="shared" ref="Z41:Z42" si="6">IF(I41="",OR(J41&lt;&gt;"",K41&lt;&gt;"",L41&lt;&gt;"",M41&lt;&gt;""),0)</f>
        <v>0</v>
      </c>
      <c r="AA41" s="12">
        <f t="shared" ref="AA41:AA42" si="7">IF(I41&lt;&gt;"",IF(J41&lt;&gt;"",1,0)+IF(K41&lt;&gt;"",1,0)+IF(L41&lt;&gt;"",1,0)+IF(M41&lt;&gt;"",1,0),0)</f>
        <v>0</v>
      </c>
    </row>
    <row r="42" spans="1:27" ht="17.100000000000001" customHeight="1" thickBot="1" x14ac:dyDescent="0.25">
      <c r="A42" s="530"/>
      <c r="B42" s="517" t="s">
        <v>279</v>
      </c>
      <c r="C42" s="518"/>
      <c r="D42" s="518"/>
      <c r="E42" s="518"/>
      <c r="F42" s="518"/>
      <c r="G42" s="518"/>
      <c r="H42" s="518"/>
      <c r="I42" s="519"/>
      <c r="J42" s="323"/>
      <c r="K42" s="323"/>
      <c r="L42" s="323"/>
      <c r="M42" s="324"/>
      <c r="N42" s="2" t="str">
        <f>IF(V42&gt;1,"◄",(IF(AA42&gt;0,"◄","")))</f>
        <v/>
      </c>
      <c r="O42" s="97"/>
      <c r="P42" s="98" t="str">
        <f>IF(COUNTA(J42,K42,L42,M42)=0,"à évaluer","")</f>
        <v>à évaluer</v>
      </c>
      <c r="Q42" s="92"/>
      <c r="R42" s="99"/>
      <c r="S42" s="100">
        <v>0.4</v>
      </c>
      <c r="T42" s="25">
        <f>SUM(S40:S42)</f>
        <v>1</v>
      </c>
      <c r="U42" s="12">
        <f>IF(M42&lt;&gt;"",1,IF(L42&lt;&gt;"",2/3,IF(K42&lt;&gt;"",1/3,0)))*S42*4</f>
        <v>0</v>
      </c>
      <c r="V42" s="12">
        <f t="shared" si="2"/>
        <v>0</v>
      </c>
      <c r="W42" s="16">
        <f t="shared" si="3"/>
        <v>0</v>
      </c>
      <c r="X42" s="16">
        <f t="shared" si="4"/>
        <v>0.4</v>
      </c>
      <c r="Y42" s="12">
        <f t="shared" si="5"/>
        <v>0</v>
      </c>
      <c r="Z42" s="12" t="b">
        <f t="shared" si="6"/>
        <v>0</v>
      </c>
      <c r="AA42" s="12">
        <f t="shared" si="7"/>
        <v>0</v>
      </c>
    </row>
    <row r="43" spans="1:27" ht="27" customHeight="1" thickTop="1" thickBot="1" x14ac:dyDescent="0.25">
      <c r="A43" s="530"/>
      <c r="B43" s="527" t="s">
        <v>311</v>
      </c>
      <c r="C43" s="528"/>
      <c r="D43" s="528"/>
      <c r="E43" s="528"/>
      <c r="F43" s="528"/>
      <c r="G43" s="528"/>
      <c r="H43" s="528"/>
      <c r="I43" s="148"/>
      <c r="J43" s="119">
        <v>0</v>
      </c>
      <c r="K43" s="120">
        <v>1</v>
      </c>
      <c r="L43" s="120">
        <v>2</v>
      </c>
      <c r="M43" s="121">
        <v>3</v>
      </c>
      <c r="N43" s="92"/>
      <c r="O43" s="122" t="s">
        <v>36</v>
      </c>
      <c r="P43" s="141">
        <v>0.25</v>
      </c>
      <c r="Q43" s="138">
        <f>ROUNDUP(U43*S43,2)</f>
        <v>0</v>
      </c>
      <c r="R43" s="99"/>
      <c r="S43" s="140">
        <v>6.25E-2</v>
      </c>
      <c r="T43" s="92"/>
      <c r="U43" s="11">
        <f>SUM(U44:U48)</f>
        <v>0</v>
      </c>
      <c r="V43" s="11">
        <f>IF(SUM(V44:V46)=0,0,1)</f>
        <v>0</v>
      </c>
      <c r="W43" s="16"/>
      <c r="X43" s="21">
        <f>SUM(X44:X46)</f>
        <v>0.60000000000000009</v>
      </c>
      <c r="Y43" s="12"/>
      <c r="Z43" s="12"/>
      <c r="AA43" s="12">
        <f>SUM(V44:V48)</f>
        <v>0</v>
      </c>
    </row>
    <row r="44" spans="1:27" ht="17.100000000000001" customHeight="1" x14ac:dyDescent="0.2">
      <c r="A44" s="530"/>
      <c r="B44" s="477" t="s">
        <v>278</v>
      </c>
      <c r="C44" s="478"/>
      <c r="D44" s="478"/>
      <c r="E44" s="478"/>
      <c r="F44" s="478"/>
      <c r="G44" s="478"/>
      <c r="H44" s="478"/>
      <c r="I44" s="479"/>
      <c r="J44" s="321"/>
      <c r="K44" s="321"/>
      <c r="L44" s="321"/>
      <c r="M44" s="322"/>
      <c r="N44" s="2" t="str">
        <f>IF(V44&gt;1,"◄",(IF(AA44&gt;0,"◄","")))</f>
        <v/>
      </c>
      <c r="O44" s="239"/>
      <c r="P44" s="98" t="str">
        <f>IF(COUNTA(J44,K44,L44,M44)=0,"à évaluer","")</f>
        <v>à évaluer</v>
      </c>
      <c r="Q44" s="126"/>
      <c r="R44" s="99"/>
      <c r="S44" s="100">
        <v>0.2</v>
      </c>
      <c r="T44" s="92"/>
      <c r="U44" s="12">
        <f>IF(M44&lt;&gt;"",1,IF(L44&lt;&gt;"",2/3,IF(K44&lt;&gt;"",1/3,0)))*S44*4</f>
        <v>0</v>
      </c>
      <c r="V44" s="12">
        <f>IF(I44="",IF(J44&lt;&gt;"",1,0)+IF(K44&lt;&gt;"",1,0)+IF(L44&lt;&gt;"",1,0)+IF(M44&lt;&gt;"",1,0),0)</f>
        <v>0</v>
      </c>
      <c r="W44" s="16">
        <f>IF(I44&lt;&gt;"",0,IF(J44="",(U44/(S44*20)),0.02+(U44/(S44*20))))</f>
        <v>0</v>
      </c>
      <c r="X44" s="16">
        <f>IF(I44&lt;&gt;"",0,S44)</f>
        <v>0.2</v>
      </c>
      <c r="Y44" s="12">
        <f>IF(N44&lt;&gt;"",1,0)</f>
        <v>0</v>
      </c>
      <c r="Z44" s="12" t="b">
        <f>IF(I44="",OR(J44&lt;&gt;"",K44&lt;&gt;"",L44&lt;&gt;"",M44&lt;&gt;""),0)</f>
        <v>0</v>
      </c>
      <c r="AA44" s="12">
        <f>IF(I44&lt;&gt;"",IF(J44&lt;&gt;"",1,0)+IF(K44&lt;&gt;"",1,0)+IF(L44&lt;&gt;"",1,0)+IF(M44&lt;&gt;"",1,0),0)</f>
        <v>0</v>
      </c>
    </row>
    <row r="45" spans="1:27" ht="17.100000000000001" customHeight="1" x14ac:dyDescent="0.2">
      <c r="A45" s="530"/>
      <c r="B45" s="480" t="s">
        <v>287</v>
      </c>
      <c r="C45" s="481"/>
      <c r="D45" s="481"/>
      <c r="E45" s="481"/>
      <c r="F45" s="481"/>
      <c r="G45" s="481"/>
      <c r="H45" s="481"/>
      <c r="I45" s="482"/>
      <c r="J45" s="323"/>
      <c r="K45" s="323"/>
      <c r="L45" s="323"/>
      <c r="M45" s="324"/>
      <c r="N45" s="2" t="str">
        <f>IF(V45&gt;1,"◄",(IF(AA45&gt;0,"◄","")))</f>
        <v/>
      </c>
      <c r="O45" s="239"/>
      <c r="P45" s="98" t="str">
        <f>IF(COUNTA(J45,K45,L45,M45)=0,"à évaluer","")</f>
        <v>à évaluer</v>
      </c>
      <c r="Q45" s="127"/>
      <c r="R45" s="99"/>
      <c r="S45" s="100">
        <v>0.2</v>
      </c>
      <c r="T45" s="92"/>
      <c r="U45" s="12">
        <f>IF(M45&lt;&gt;"",1,IF(L45&lt;&gt;"",2/3,IF(K45&lt;&gt;"",1/3,0)))*S45*4</f>
        <v>0</v>
      </c>
      <c r="V45" s="12">
        <f>IF(I45="",IF(J45&lt;&gt;"",1,0)+IF(K45&lt;&gt;"",1,0)+IF(L45&lt;&gt;"",1,0)+IF(M45&lt;&gt;"",1,0),0)</f>
        <v>0</v>
      </c>
      <c r="W45" s="16">
        <f>IF(I45&lt;&gt;"",0,IF(J45="",(U45/(S45*20)),0.02+(U45/(S45*20))))</f>
        <v>0</v>
      </c>
      <c r="X45" s="16">
        <f>IF(I45&lt;&gt;"",0,S45)</f>
        <v>0.2</v>
      </c>
      <c r="Y45" s="12">
        <f>IF(N45&lt;&gt;"",1,0)</f>
        <v>0</v>
      </c>
      <c r="Z45" s="12" t="b">
        <f>IF(I45="",OR(J45&lt;&gt;"",K45&lt;&gt;"",L45&lt;&gt;"",M45&lt;&gt;""),0)</f>
        <v>0</v>
      </c>
      <c r="AA45" s="12">
        <f>IF(I45&lt;&gt;"",IF(J45&lt;&gt;"",1,0)+IF(K45&lt;&gt;"",1,0)+IF(L45&lt;&gt;"",1,0)+IF(M45&lt;&gt;"",1,0),0)</f>
        <v>0</v>
      </c>
    </row>
    <row r="46" spans="1:27" ht="17.100000000000001" customHeight="1" x14ac:dyDescent="0.2">
      <c r="A46" s="530"/>
      <c r="B46" s="489" t="s">
        <v>288</v>
      </c>
      <c r="C46" s="490"/>
      <c r="D46" s="490"/>
      <c r="E46" s="490"/>
      <c r="F46" s="490"/>
      <c r="G46" s="490"/>
      <c r="H46" s="490"/>
      <c r="I46" s="491"/>
      <c r="J46" s="321"/>
      <c r="K46" s="321"/>
      <c r="L46" s="321"/>
      <c r="M46" s="322"/>
      <c r="N46" s="2" t="str">
        <f>IF(V46&gt;1,"◄",(IF(AA46&gt;0,"◄","")))</f>
        <v/>
      </c>
      <c r="O46" s="239"/>
      <c r="P46" s="98" t="str">
        <f>IF(COUNTA(J46,K46,L46,M46)=0,"à évaluer","")</f>
        <v>à évaluer</v>
      </c>
      <c r="Q46" s="127"/>
      <c r="R46" s="99"/>
      <c r="S46" s="100">
        <v>0.2</v>
      </c>
      <c r="T46" s="92"/>
      <c r="U46" s="12">
        <f>IF(M46&lt;&gt;"",1,IF(L46&lt;&gt;"",2/3,IF(K46&lt;&gt;"",1/3,0)))*S46*4</f>
        <v>0</v>
      </c>
      <c r="V46" s="12">
        <f>IF(I46="",IF(J46&lt;&gt;"",1,0)+IF(K46&lt;&gt;"",1,0)+IF(L46&lt;&gt;"",1,0)+IF(M46&lt;&gt;"",1,0),0)</f>
        <v>0</v>
      </c>
      <c r="W46" s="16">
        <f>IF(I46&lt;&gt;"",0,IF(J46="",(U46/(S46*20)),0.02+(U46/(S46*20))))</f>
        <v>0</v>
      </c>
      <c r="X46" s="16">
        <f>IF(I46&lt;&gt;"",0,S46)</f>
        <v>0.2</v>
      </c>
      <c r="Y46" s="12">
        <f>IF(N46&lt;&gt;"",1,0)</f>
        <v>0</v>
      </c>
      <c r="Z46" s="12" t="b">
        <f>IF(I46="",OR(J46&lt;&gt;"",K46&lt;&gt;"",L46&lt;&gt;"",M46&lt;&gt;""),0)</f>
        <v>0</v>
      </c>
      <c r="AA46" s="12">
        <f>IF(I46&lt;&gt;"",IF(J46&lt;&gt;"",1,0)+IF(K46&lt;&gt;"",1,0)+IF(L46&lt;&gt;"",1,0)+IF(M46&lt;&gt;"",1,0),0)</f>
        <v>0</v>
      </c>
    </row>
    <row r="47" spans="1:27" ht="17.100000000000001" customHeight="1" x14ac:dyDescent="0.2">
      <c r="A47" s="530"/>
      <c r="B47" s="483" t="s">
        <v>289</v>
      </c>
      <c r="C47" s="484"/>
      <c r="D47" s="484"/>
      <c r="E47" s="484"/>
      <c r="F47" s="484"/>
      <c r="G47" s="484"/>
      <c r="H47" s="484"/>
      <c r="I47" s="485"/>
      <c r="J47" s="323"/>
      <c r="K47" s="323"/>
      <c r="L47" s="323"/>
      <c r="M47" s="324"/>
      <c r="N47" s="2" t="str">
        <f>IF(V47&gt;1,"◄",(IF(AA47&gt;0,"◄","")))</f>
        <v/>
      </c>
      <c r="O47" s="239"/>
      <c r="P47" s="98" t="str">
        <f>IF(COUNTA(J47,K47,L47,M47)=0,"à évaluer","")</f>
        <v>à évaluer</v>
      </c>
      <c r="Q47" s="127"/>
      <c r="R47" s="99"/>
      <c r="S47" s="100">
        <v>0.2</v>
      </c>
      <c r="T47" s="92"/>
      <c r="U47" s="12">
        <f>IF(M47&lt;&gt;"",1,IF(L47&lt;&gt;"",2/3,IF(K47&lt;&gt;"",1/3,0)))*S47*4</f>
        <v>0</v>
      </c>
      <c r="V47" s="12">
        <f>IF(I47="",IF(J47&lt;&gt;"",1,0)+IF(K47&lt;&gt;"",1,0)+IF(L47&lt;&gt;"",1,0)+IF(M47&lt;&gt;"",1,0),0)</f>
        <v>0</v>
      </c>
      <c r="W47" s="16">
        <f>IF(I47&lt;&gt;"",0,IF(J47="",(U47/(S47*20)),0.02+(U47/(S47*20))))</f>
        <v>0</v>
      </c>
      <c r="X47" s="16">
        <f>IF(I47&lt;&gt;"",0,S47)</f>
        <v>0.2</v>
      </c>
      <c r="Y47" s="12">
        <f>IF(N47&lt;&gt;"",1,0)</f>
        <v>0</v>
      </c>
      <c r="Z47" s="12" t="b">
        <f>IF(I47="",OR(J47&lt;&gt;"",K47&lt;&gt;"",L47&lt;&gt;"",M47&lt;&gt;""),0)</f>
        <v>0</v>
      </c>
      <c r="AA47" s="12">
        <f>IF(I47&lt;&gt;"",IF(J47&lt;&gt;"",1,0)+IF(K47&lt;&gt;"",1,0)+IF(L47&lt;&gt;"",1,0)+IF(M47&lt;&gt;"",1,0),0)</f>
        <v>0</v>
      </c>
    </row>
    <row r="48" spans="1:27" ht="17.100000000000001" customHeight="1" thickBot="1" x14ac:dyDescent="0.25">
      <c r="A48" s="530"/>
      <c r="B48" s="486" t="s">
        <v>290</v>
      </c>
      <c r="C48" s="487"/>
      <c r="D48" s="487"/>
      <c r="E48" s="487"/>
      <c r="F48" s="487"/>
      <c r="G48" s="487"/>
      <c r="H48" s="487"/>
      <c r="I48" s="488"/>
      <c r="J48" s="325"/>
      <c r="K48" s="325"/>
      <c r="L48" s="325"/>
      <c r="M48" s="326"/>
      <c r="N48" s="2" t="str">
        <f>IF(V48&gt;1,"◄",(IF(AA48&gt;0,"◄","")))</f>
        <v/>
      </c>
      <c r="O48" s="239"/>
      <c r="P48" s="98" t="str">
        <f>IF(COUNTA(J48,K48,L48,M48)=0,"à évaluer","")</f>
        <v>à évaluer</v>
      </c>
      <c r="Q48" s="127"/>
      <c r="R48" s="99"/>
      <c r="S48" s="100">
        <v>0.2</v>
      </c>
      <c r="T48" s="25">
        <f>SUM(S44:S48)</f>
        <v>1</v>
      </c>
      <c r="U48" s="12">
        <f>IF(M48&lt;&gt;"",1,IF(L48&lt;&gt;"",2/3,IF(K48&lt;&gt;"",1/3,0)))*S48*4</f>
        <v>0</v>
      </c>
      <c r="V48" s="12">
        <f>IF(I48="",IF(J48&lt;&gt;"",1,0)+IF(K48&lt;&gt;"",1,0)+IF(L48&lt;&gt;"",1,0)+IF(M48&lt;&gt;"",1,0),0)</f>
        <v>0</v>
      </c>
      <c r="W48" s="16">
        <f>IF(I48&lt;&gt;"",0,IF(J48="",(U48/(S48*20)),0.02+(U48/(S48*20))))</f>
        <v>0</v>
      </c>
      <c r="X48" s="16">
        <f>IF(I48&lt;&gt;"",0,S48)</f>
        <v>0.2</v>
      </c>
      <c r="Y48" s="12">
        <f>IF(N48&lt;&gt;"",1,0)</f>
        <v>0</v>
      </c>
      <c r="Z48" s="12" t="b">
        <f>IF(I48="",OR(J48&lt;&gt;"",K48&lt;&gt;"",L48&lt;&gt;"",M48&lt;&gt;""),0)</f>
        <v>0</v>
      </c>
      <c r="AA48" s="12">
        <f>IF(I48&lt;&gt;"",IF(J48&lt;&gt;"",1,0)+IF(K48&lt;&gt;"",1,0)+IF(L48&lt;&gt;"",1,0)+IF(M48&lt;&gt;"",1,0),0)</f>
        <v>0</v>
      </c>
    </row>
    <row r="49" spans="1:27" ht="27" customHeight="1" thickTop="1" thickBot="1" x14ac:dyDescent="0.25">
      <c r="A49" s="530"/>
      <c r="B49" s="527" t="s">
        <v>312</v>
      </c>
      <c r="C49" s="528"/>
      <c r="D49" s="528"/>
      <c r="E49" s="528"/>
      <c r="F49" s="528"/>
      <c r="G49" s="528"/>
      <c r="H49" s="528"/>
      <c r="I49" s="148"/>
      <c r="J49" s="119">
        <v>0</v>
      </c>
      <c r="K49" s="120">
        <v>1</v>
      </c>
      <c r="L49" s="120">
        <v>2</v>
      </c>
      <c r="M49" s="121">
        <v>3</v>
      </c>
      <c r="N49" s="92"/>
      <c r="O49" s="122" t="s">
        <v>36</v>
      </c>
      <c r="P49" s="141">
        <v>0.25</v>
      </c>
      <c r="Q49" s="138">
        <f>ROUNDUP(U49*S49,2)</f>
        <v>0</v>
      </c>
      <c r="R49" s="99"/>
      <c r="S49" s="140">
        <v>6.25E-2</v>
      </c>
      <c r="T49" s="92"/>
      <c r="U49" s="11">
        <f>SUM(U50:U52)</f>
        <v>0</v>
      </c>
      <c r="V49" s="11">
        <f>IF(SUM(V50:V52)=0,0,1)</f>
        <v>0</v>
      </c>
      <c r="W49" s="16"/>
      <c r="X49" s="21">
        <f>SUM(X50:X52)</f>
        <v>1</v>
      </c>
      <c r="Y49" s="12"/>
      <c r="Z49" s="12"/>
      <c r="AA49" s="12">
        <f>SUM(V50:V52)</f>
        <v>0</v>
      </c>
    </row>
    <row r="50" spans="1:27" ht="17.100000000000001" customHeight="1" x14ac:dyDescent="0.2">
      <c r="A50" s="530"/>
      <c r="B50" s="477" t="s">
        <v>291</v>
      </c>
      <c r="C50" s="478"/>
      <c r="D50" s="478"/>
      <c r="E50" s="478"/>
      <c r="F50" s="478"/>
      <c r="G50" s="478"/>
      <c r="H50" s="478"/>
      <c r="I50" s="479"/>
      <c r="J50" s="321"/>
      <c r="K50" s="321"/>
      <c r="L50" s="321"/>
      <c r="M50" s="322"/>
      <c r="N50" s="2" t="str">
        <f>IF(V50&gt;1,"◄",(IF(AA50&gt;0,"◄","")))</f>
        <v/>
      </c>
      <c r="O50" s="239"/>
      <c r="P50" s="98" t="str">
        <f>IF(COUNTA(J50,K50,L50,M50)=0,"à évaluer","")</f>
        <v>à évaluer</v>
      </c>
      <c r="Q50" s="126"/>
      <c r="R50" s="99"/>
      <c r="S50" s="100">
        <v>0.3</v>
      </c>
      <c r="T50" s="92"/>
      <c r="U50" s="12">
        <f>IF(M50&lt;&gt;"",1,IF(L50&lt;&gt;"",2/3,IF(K50&lt;&gt;"",1/3,0)))*S50*4</f>
        <v>0</v>
      </c>
      <c r="V50" s="12">
        <f>IF(I50="",IF(J50&lt;&gt;"",1,0)+IF(K50&lt;&gt;"",1,0)+IF(L50&lt;&gt;"",1,0)+IF(M50&lt;&gt;"",1,0),0)</f>
        <v>0</v>
      </c>
      <c r="W50" s="16">
        <f>IF(I50&lt;&gt;"",0,IF(J50="",(U50/(S50*20)),0.02+(U50/(S50*20))))</f>
        <v>0</v>
      </c>
      <c r="X50" s="16">
        <f>IF(I50&lt;&gt;"",0,S50)</f>
        <v>0.3</v>
      </c>
      <c r="Y50" s="12">
        <f>IF(N50&lt;&gt;"",1,0)</f>
        <v>0</v>
      </c>
      <c r="Z50" s="12" t="b">
        <f>IF(I50="",OR(J50&lt;&gt;"",K50&lt;&gt;"",L50&lt;&gt;"",M50&lt;&gt;""),0)</f>
        <v>0</v>
      </c>
      <c r="AA50" s="12">
        <f>IF(I50&lt;&gt;"",IF(J50&lt;&gt;"",1,0)+IF(K50&lt;&gt;"",1,0)+IF(L50&lt;&gt;"",1,0)+IF(M50&lt;&gt;"",1,0),0)</f>
        <v>0</v>
      </c>
    </row>
    <row r="51" spans="1:27" ht="17.100000000000001" customHeight="1" x14ac:dyDescent="0.2">
      <c r="A51" s="530"/>
      <c r="B51" s="480" t="s">
        <v>292</v>
      </c>
      <c r="C51" s="481"/>
      <c r="D51" s="481"/>
      <c r="E51" s="481"/>
      <c r="F51" s="481"/>
      <c r="G51" s="481"/>
      <c r="H51" s="481"/>
      <c r="I51" s="482"/>
      <c r="J51" s="323"/>
      <c r="K51" s="323"/>
      <c r="L51" s="323"/>
      <c r="M51" s="324"/>
      <c r="N51" s="2" t="str">
        <f>IF(V51&gt;1,"◄",(IF(AA51&gt;0,"◄","")))</f>
        <v/>
      </c>
      <c r="O51" s="97"/>
      <c r="P51" s="98" t="str">
        <f>IF(COUNTA(J51,K51,L51,M51)=0,"à évaluer","")</f>
        <v>à évaluer</v>
      </c>
      <c r="Q51" s="92"/>
      <c r="R51" s="99"/>
      <c r="S51" s="100">
        <v>0.3</v>
      </c>
      <c r="T51" s="92"/>
      <c r="U51" s="12">
        <f>IF(M51&lt;&gt;"",1,IF(L51&lt;&gt;"",2/3,IF(K51&lt;&gt;"",1/3,0)))*S51*4</f>
        <v>0</v>
      </c>
      <c r="V51" s="12">
        <f>IF(I51="",IF(J51&lt;&gt;"",1,0)+IF(K51&lt;&gt;"",1,0)+IF(L51&lt;&gt;"",1,0)+IF(M51&lt;&gt;"",1,0),0)</f>
        <v>0</v>
      </c>
      <c r="W51" s="16">
        <f>IF(I51&lt;&gt;"",0,IF(J51="",(U51/(S51*20)),0.02+(U51/(S51*20))))</f>
        <v>0</v>
      </c>
      <c r="X51" s="16">
        <f>IF(I51&lt;&gt;"",0,S51)</f>
        <v>0.3</v>
      </c>
      <c r="Y51" s="12">
        <f>IF(N51&lt;&gt;"",1,0)</f>
        <v>0</v>
      </c>
      <c r="Z51" s="12" t="b">
        <f>IF(I51="",OR(J51&lt;&gt;"",K51&lt;&gt;"",L51&lt;&gt;"",M51&lt;&gt;""),0)</f>
        <v>0</v>
      </c>
      <c r="AA51" s="12">
        <f>IF(I51&lt;&gt;"",IF(J51&lt;&gt;"",1,0)+IF(K51&lt;&gt;"",1,0)+IF(L51&lt;&gt;"",1,0)+IF(M51&lt;&gt;"",1,0),0)</f>
        <v>0</v>
      </c>
    </row>
    <row r="52" spans="1:27" ht="17.100000000000001" customHeight="1" thickBot="1" x14ac:dyDescent="0.25">
      <c r="A52" s="531"/>
      <c r="B52" s="508" t="s">
        <v>293</v>
      </c>
      <c r="C52" s="509"/>
      <c r="D52" s="509"/>
      <c r="E52" s="509"/>
      <c r="F52" s="509"/>
      <c r="G52" s="509"/>
      <c r="H52" s="509"/>
      <c r="I52" s="510"/>
      <c r="J52" s="327"/>
      <c r="K52" s="327"/>
      <c r="L52" s="327"/>
      <c r="M52" s="328"/>
      <c r="N52" s="2" t="str">
        <f>IF(V52&gt;1,"◄",(IF(AA52&gt;0,"◄","")))</f>
        <v/>
      </c>
      <c r="O52" s="97"/>
      <c r="P52" s="98" t="str">
        <f>IF(COUNTA(J52,K52,L52,M52)=0,"à évaluer","")</f>
        <v>à évaluer</v>
      </c>
      <c r="Q52" s="92"/>
      <c r="R52" s="99"/>
      <c r="S52" s="100">
        <v>0.4</v>
      </c>
      <c r="T52" s="25">
        <f>SUM(S50:S52)</f>
        <v>1</v>
      </c>
      <c r="U52" s="12">
        <f>IF(M52&lt;&gt;"",1,IF(L52&lt;&gt;"",2/3,IF(K52&lt;&gt;"",1/3,0)))*S52*4</f>
        <v>0</v>
      </c>
      <c r="V52" s="12">
        <f>IF(I52="",IF(J52&lt;&gt;"",1,0)+IF(K52&lt;&gt;"",1,0)+IF(L52&lt;&gt;"",1,0)+IF(M52&lt;&gt;"",1,0),0)</f>
        <v>0</v>
      </c>
      <c r="W52" s="16">
        <f>IF(I52&lt;&gt;"",0,IF(J52="",(U52/(S52*20)),0.02+(U52/(S52*20))))</f>
        <v>0</v>
      </c>
      <c r="X52" s="16">
        <f>IF(I52&lt;&gt;"",0,S52)</f>
        <v>0.4</v>
      </c>
      <c r="Y52" s="12">
        <f>IF(N52&lt;&gt;"",1,0)</f>
        <v>0</v>
      </c>
      <c r="Z52" s="12" t="b">
        <f>IF(I52="",OR(J52&lt;&gt;"",K52&lt;&gt;"",L52&lt;&gt;"",M52&lt;&gt;""),0)</f>
        <v>0</v>
      </c>
      <c r="AA52" s="12">
        <f>IF(I52&lt;&gt;"",IF(J52&lt;&gt;"",1,0)+IF(K52&lt;&gt;"",1,0)+IF(L52&lt;&gt;"",1,0)+IF(M52&lt;&gt;"",1,0),0)</f>
        <v>0</v>
      </c>
    </row>
    <row r="53" spans="1:27" ht="15" thickTop="1" x14ac:dyDescent="0.2"/>
    <row r="54" spans="1:27" ht="15" thickBot="1" x14ac:dyDescent="0.25"/>
    <row r="55" spans="1:27" s="12" customFormat="1" ht="24" customHeight="1" thickBot="1" x14ac:dyDescent="0.25">
      <c r="A55" s="101"/>
      <c r="B55" s="427" t="s">
        <v>318</v>
      </c>
      <c r="C55" s="428"/>
      <c r="D55" s="428"/>
      <c r="E55" s="428"/>
      <c r="F55" s="428"/>
      <c r="G55" s="428"/>
      <c r="H55" s="428"/>
      <c r="I55" s="428"/>
      <c r="J55" s="428"/>
      <c r="K55" s="428"/>
      <c r="L55" s="428"/>
      <c r="M55" s="428"/>
      <c r="N55" s="523" t="s">
        <v>37</v>
      </c>
      <c r="O55" s="523"/>
      <c r="P55" s="128">
        <f>P15+P27+P39+P43+P49</f>
        <v>2</v>
      </c>
      <c r="Q55" s="145">
        <f>Q15+Q27+Q39+Q43+Q49</f>
        <v>0</v>
      </c>
      <c r="R55" s="101"/>
      <c r="S55" s="102"/>
      <c r="T55" s="101"/>
      <c r="U55" s="111"/>
      <c r="V55" s="102"/>
      <c r="W55" s="102"/>
      <c r="X55" s="102"/>
      <c r="Y55" s="101"/>
      <c r="Z55" s="101"/>
      <c r="AA55" s="101"/>
    </row>
    <row r="87" ht="17.25" customHeight="1" x14ac:dyDescent="0.2"/>
  </sheetData>
  <sheetProtection sheet="1" objects="1" scenarios="1" selectLockedCells="1"/>
  <mergeCells count="61">
    <mergeCell ref="N55:O55"/>
    <mergeCell ref="A15:A20"/>
    <mergeCell ref="A27:A32"/>
    <mergeCell ref="A24:A25"/>
    <mergeCell ref="B25:D25"/>
    <mergeCell ref="E25:G25"/>
    <mergeCell ref="B43:H43"/>
    <mergeCell ref="A39:A52"/>
    <mergeCell ref="B39:H39"/>
    <mergeCell ref="A36:A37"/>
    <mergeCell ref="B37:D37"/>
    <mergeCell ref="E37:G37"/>
    <mergeCell ref="B49:H49"/>
    <mergeCell ref="B51:I51"/>
    <mergeCell ref="B15:H15"/>
    <mergeCell ref="B19:I19"/>
    <mergeCell ref="B18:I18"/>
    <mergeCell ref="B17:I17"/>
    <mergeCell ref="B55:M55"/>
    <mergeCell ref="B27:H27"/>
    <mergeCell ref="W4:W14"/>
    <mergeCell ref="B52:I52"/>
    <mergeCell ref="B32:I32"/>
    <mergeCell ref="B31:I31"/>
    <mergeCell ref="B30:I30"/>
    <mergeCell ref="B20:I20"/>
    <mergeCell ref="B40:I40"/>
    <mergeCell ref="B41:I41"/>
    <mergeCell ref="B42:I42"/>
    <mergeCell ref="B28:I28"/>
    <mergeCell ref="B29:I29"/>
    <mergeCell ref="B50:I50"/>
    <mergeCell ref="Y4:Y14"/>
    <mergeCell ref="Z4:Z14"/>
    <mergeCell ref="AA4:AA14"/>
    <mergeCell ref="B5:C5"/>
    <mergeCell ref="D5:G5"/>
    <mergeCell ref="D6:G6"/>
    <mergeCell ref="K6:M6"/>
    <mergeCell ref="B8:M8"/>
    <mergeCell ref="B9:M9"/>
    <mergeCell ref="U4:U14"/>
    <mergeCell ref="M10:M13"/>
    <mergeCell ref="A11:H11"/>
    <mergeCell ref="A12:A13"/>
    <mergeCell ref="B13:D13"/>
    <mergeCell ref="E13:G13"/>
    <mergeCell ref="B1:H1"/>
    <mergeCell ref="I1:M2"/>
    <mergeCell ref="B3:D3"/>
    <mergeCell ref="E3:G3"/>
    <mergeCell ref="S4:S14"/>
    <mergeCell ref="I10:I13"/>
    <mergeCell ref="J10:J13"/>
    <mergeCell ref="K10:K13"/>
    <mergeCell ref="L10:L13"/>
    <mergeCell ref="B44:I44"/>
    <mergeCell ref="B45:I45"/>
    <mergeCell ref="B47:I47"/>
    <mergeCell ref="B48:I48"/>
    <mergeCell ref="B46:I46"/>
  </mergeCells>
  <printOptions horizontalCentered="1"/>
  <pageMargins left="0.19685039370078741" right="0" top="0.19685039370078741" bottom="0.19685039370078741" header="0" footer="0"/>
  <pageSetup orientation="portrait" horizontalDpi="1200" verticalDpi="1200" r:id="rId1"/>
  <headerFooter>
    <oddHeader>&amp;F</oddHeader>
    <oddFooter>&amp;A</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'U5 Listes'!$B$26:$B$28</xm:f>
          </x14:formula1>
          <xm:sqref>J6</xm:sqref>
        </x14:dataValidation>
        <x14:dataValidation type="list" allowBlank="1" showInputMessage="1" showErrorMessage="1">
          <x14:formula1>
            <xm:f>'U5 Listes'!$B$2:$B$24</xm:f>
          </x14:formula1>
          <xm:sqref>E3:G3</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96"/>
  <sheetViews>
    <sheetView showGridLines="0" workbookViewId="0">
      <selection activeCell="E13" sqref="E13:G13"/>
    </sheetView>
  </sheetViews>
  <sheetFormatPr baseColWidth="10" defaultColWidth="9.375" defaultRowHeight="14.25" x14ac:dyDescent="0.2"/>
  <cols>
    <col min="1" max="1" width="9" style="2" customWidth="1"/>
    <col min="2" max="2" width="4.625" style="2" customWidth="1"/>
    <col min="3" max="3" width="3.875" style="2" customWidth="1"/>
    <col min="4" max="6" width="9.375" style="2"/>
    <col min="7" max="7" width="10.375" style="2" customWidth="1"/>
    <col min="8" max="8" width="56.625" style="2" customWidth="1"/>
    <col min="9" max="9" width="6.875" style="2" customWidth="1"/>
    <col min="10" max="10" width="6.125" style="2" customWidth="1"/>
    <col min="11" max="11" width="5.125" style="2" customWidth="1"/>
    <col min="12" max="13" width="5.875" style="2" customWidth="1"/>
    <col min="14" max="14" width="26.625" style="2" customWidth="1"/>
    <col min="15" max="15" width="5.375" style="6" customWidth="1"/>
    <col min="16" max="16" width="7.625" style="283" customWidth="1"/>
    <col min="17" max="17" width="12.375" style="265" customWidth="1"/>
    <col min="18" max="16384" width="9.375" style="2"/>
  </cols>
  <sheetData>
    <row r="1" spans="1:17" ht="18" x14ac:dyDescent="0.2">
      <c r="B1" s="360" t="s">
        <v>330</v>
      </c>
      <c r="C1" s="360"/>
      <c r="D1" s="360"/>
      <c r="E1" s="360"/>
      <c r="F1" s="360"/>
      <c r="G1" s="360"/>
      <c r="H1" s="360"/>
      <c r="I1" s="493" t="str">
        <f>'U5 Evaluation Revue 1'!I1:M2</f>
        <v>Session 2024</v>
      </c>
      <c r="J1" s="493"/>
      <c r="K1" s="493"/>
      <c r="L1" s="493"/>
      <c r="M1" s="493"/>
      <c r="N1" s="3"/>
      <c r="O1" s="4"/>
      <c r="P1" s="282"/>
      <c r="Q1" s="263"/>
    </row>
    <row r="2" spans="1:17" ht="14.1" customHeight="1" thickBot="1" x14ac:dyDescent="0.25">
      <c r="I2" s="493"/>
      <c r="J2" s="493"/>
      <c r="K2" s="493"/>
      <c r="L2" s="493"/>
      <c r="M2" s="493"/>
    </row>
    <row r="3" spans="1:17" ht="20.100000000000001" customHeight="1" thickBot="1" x14ac:dyDescent="0.25">
      <c r="A3" s="28"/>
      <c r="B3" s="469" t="s">
        <v>25</v>
      </c>
      <c r="C3" s="469"/>
      <c r="D3" s="470"/>
      <c r="E3" s="471" t="str">
        <f>academie</f>
        <v>ACADÉMIES</v>
      </c>
      <c r="F3" s="472"/>
      <c r="G3" s="473"/>
      <c r="H3" s="329" t="s">
        <v>45</v>
      </c>
      <c r="I3" s="330"/>
      <c r="J3" s="330"/>
      <c r="K3" s="330"/>
      <c r="L3" s="330"/>
      <c r="M3" s="330"/>
    </row>
    <row r="4" spans="1:17" ht="15" customHeight="1" thickBot="1" x14ac:dyDescent="0.25">
      <c r="A4" s="28"/>
      <c r="B4" s="331"/>
      <c r="C4" s="331"/>
      <c r="D4" s="331"/>
      <c r="E4" s="331"/>
      <c r="F4" s="331"/>
      <c r="G4" s="331"/>
      <c r="H4" s="330"/>
      <c r="I4" s="330"/>
      <c r="J4" s="330"/>
      <c r="K4" s="330"/>
      <c r="L4" s="330"/>
      <c r="M4" s="330"/>
    </row>
    <row r="5" spans="1:17" ht="20.100000000000001" customHeight="1" thickBot="1" x14ac:dyDescent="0.25">
      <c r="A5" s="28"/>
      <c r="B5" s="469" t="s">
        <v>32</v>
      </c>
      <c r="C5" s="470"/>
      <c r="D5" s="474" t="str">
        <f>'U5 Evaluation Revue 1'!D5:G5</f>
        <v>NOM candidat</v>
      </c>
      <c r="E5" s="475"/>
      <c r="F5" s="475"/>
      <c r="G5" s="476"/>
      <c r="H5" s="332" t="s">
        <v>316</v>
      </c>
      <c r="I5" s="330"/>
      <c r="J5" s="330"/>
      <c r="K5" s="330"/>
      <c r="L5" s="330"/>
      <c r="M5" s="330"/>
    </row>
    <row r="6" spans="1:17" ht="20.100000000000001" customHeight="1" thickBot="1" x14ac:dyDescent="0.25">
      <c r="A6" s="28"/>
      <c r="B6" s="333" t="s">
        <v>34</v>
      </c>
      <c r="C6" s="333"/>
      <c r="D6" s="474" t="str">
        <f>'U5 Evaluation Revue 1'!D6:G6</f>
        <v>Prénom candidat</v>
      </c>
      <c r="E6" s="475"/>
      <c r="F6" s="475"/>
      <c r="G6" s="476"/>
      <c r="H6" s="332" t="s">
        <v>317</v>
      </c>
      <c r="I6" s="333" t="s">
        <v>35</v>
      </c>
      <c r="J6" s="334" t="str">
        <f>option</f>
        <v>??</v>
      </c>
      <c r="K6" s="496"/>
      <c r="L6" s="497"/>
      <c r="M6" s="497"/>
    </row>
    <row r="7" spans="1:17" x14ac:dyDescent="0.2">
      <c r="A7" s="28"/>
      <c r="B7" s="331"/>
      <c r="C7" s="331"/>
      <c r="D7" s="331"/>
      <c r="E7" s="331"/>
      <c r="F7" s="331"/>
      <c r="G7" s="331"/>
      <c r="H7" s="330"/>
      <c r="I7" s="330"/>
      <c r="J7" s="330"/>
      <c r="K7" s="330"/>
      <c r="L7" s="330"/>
      <c r="M7" s="330"/>
    </row>
    <row r="8" spans="1:17" ht="18" x14ac:dyDescent="0.2">
      <c r="A8" s="28"/>
      <c r="B8" s="564" t="s">
        <v>50</v>
      </c>
      <c r="C8" s="564"/>
      <c r="D8" s="564"/>
      <c r="E8" s="564"/>
      <c r="F8" s="564"/>
      <c r="G8" s="564"/>
      <c r="H8" s="564"/>
      <c r="I8" s="564"/>
      <c r="J8" s="564"/>
      <c r="K8" s="564"/>
      <c r="L8" s="564"/>
      <c r="M8" s="564"/>
    </row>
    <row r="9" spans="1:17" x14ac:dyDescent="0.2">
      <c r="A9" s="28"/>
      <c r="B9" s="376" t="s">
        <v>247</v>
      </c>
      <c r="C9" s="377"/>
      <c r="D9" s="377"/>
      <c r="E9" s="377"/>
      <c r="F9" s="377"/>
      <c r="G9" s="377"/>
      <c r="H9" s="377"/>
      <c r="I9" s="377"/>
      <c r="J9" s="377"/>
      <c r="K9" s="377"/>
      <c r="L9" s="377"/>
      <c r="M9" s="377"/>
    </row>
    <row r="10" spans="1:17" ht="15" customHeight="1" x14ac:dyDescent="0.2">
      <c r="A10" s="28"/>
      <c r="B10" s="176"/>
      <c r="C10" s="177"/>
      <c r="D10" s="177"/>
      <c r="E10" s="177"/>
      <c r="F10" s="177"/>
      <c r="G10" s="177"/>
      <c r="H10" s="177"/>
      <c r="I10" s="356" t="s">
        <v>112</v>
      </c>
      <c r="J10" s="357" t="s">
        <v>110</v>
      </c>
      <c r="K10" s="356" t="s">
        <v>114</v>
      </c>
      <c r="L10" s="356" t="s">
        <v>113</v>
      </c>
      <c r="M10" s="357" t="s">
        <v>111</v>
      </c>
    </row>
    <row r="11" spans="1:17" ht="27.95" customHeight="1" x14ac:dyDescent="0.2">
      <c r="A11" s="568" t="s">
        <v>324</v>
      </c>
      <c r="B11" s="568"/>
      <c r="C11" s="568"/>
      <c r="D11" s="568"/>
      <c r="E11" s="568"/>
      <c r="F11" s="568"/>
      <c r="G11" s="568"/>
      <c r="H11" s="568"/>
      <c r="I11" s="356"/>
      <c r="J11" s="357"/>
      <c r="K11" s="356"/>
      <c r="L11" s="356"/>
      <c r="M11" s="357"/>
    </row>
    <row r="12" spans="1:17" ht="20.100000000000001" customHeight="1" thickBot="1" x14ac:dyDescent="0.25">
      <c r="A12" s="28"/>
      <c r="B12" s="28"/>
      <c r="C12" s="28"/>
      <c r="D12" s="28"/>
      <c r="E12" s="28"/>
      <c r="F12" s="28"/>
      <c r="G12" s="28"/>
      <c r="I12" s="356"/>
      <c r="J12" s="357"/>
      <c r="K12" s="356"/>
      <c r="L12" s="356"/>
      <c r="M12" s="357"/>
    </row>
    <row r="13" spans="1:17" ht="20.100000000000001" customHeight="1" thickBot="1" x14ac:dyDescent="0.25">
      <c r="A13" s="107"/>
      <c r="B13" s="369" t="s">
        <v>46</v>
      </c>
      <c r="C13" s="369"/>
      <c r="D13" s="370"/>
      <c r="E13" s="371" t="s">
        <v>336</v>
      </c>
      <c r="F13" s="372"/>
      <c r="G13" s="373"/>
      <c r="I13" s="356"/>
      <c r="J13" s="357"/>
      <c r="K13" s="356"/>
      <c r="L13" s="356"/>
      <c r="M13" s="357"/>
    </row>
    <row r="14" spans="1:17" ht="15.75" customHeight="1" thickBot="1" x14ac:dyDescent="0.25">
      <c r="Q14" s="284"/>
    </row>
    <row r="15" spans="1:17" ht="24.95" customHeight="1" thickTop="1" thickBot="1" x14ac:dyDescent="0.25">
      <c r="A15" s="565" t="s">
        <v>294</v>
      </c>
      <c r="B15" s="566"/>
      <c r="C15" s="566"/>
      <c r="D15" s="566"/>
      <c r="E15" s="566"/>
      <c r="F15" s="566"/>
      <c r="G15" s="566"/>
      <c r="H15" s="566"/>
      <c r="I15" s="566"/>
      <c r="J15" s="566"/>
      <c r="K15" s="566"/>
      <c r="L15" s="566"/>
      <c r="M15" s="567"/>
      <c r="Q15" s="284"/>
    </row>
    <row r="16" spans="1:17" ht="30" customHeight="1" thickTop="1" thickBot="1" x14ac:dyDescent="0.25">
      <c r="A16" s="31" t="s">
        <v>248</v>
      </c>
      <c r="B16" s="337" t="s">
        <v>281</v>
      </c>
      <c r="C16" s="338"/>
      <c r="D16" s="338"/>
      <c r="E16" s="338"/>
      <c r="F16" s="338"/>
      <c r="G16" s="338"/>
      <c r="H16" s="338"/>
      <c r="I16" s="338"/>
      <c r="J16" s="338"/>
      <c r="K16" s="338"/>
      <c r="L16" s="338"/>
      <c r="M16" s="339"/>
      <c r="N16" s="188" t="str">
        <f>"Note : "&amp;IF(COUNTIF(N17:N24,"Pb :*")&gt;0,"en attente",ROUNDUP(P16,1)&amp;" / 20")</f>
        <v>Note : en attente</v>
      </c>
      <c r="O16" s="2"/>
      <c r="P16" s="283">
        <f>(SUMPRODUCT((LEN(K17:K24)&gt;0)*O17:O24)+2*SUMPRODUCT((LEN(L17:L24)&gt;0)*O17:O24)+3*SUMPRODUCT((LEN(M17:M24)&gt;0)*O17:O24))/(SUM(O17:O24)-SUMPRODUCT((LEN(I17:I24)&gt;0)*O17:O24))*20/3</f>
        <v>0</v>
      </c>
      <c r="Q16" s="285">
        <f>(SUM(O17:O24)-SUMPRODUCT((LEN(I17:I24)&gt;0)*O17:O24))/SUM(O17:O24)</f>
        <v>1</v>
      </c>
    </row>
    <row r="17" spans="1:17" ht="17.100000000000001" customHeight="1" x14ac:dyDescent="0.2">
      <c r="A17" s="32" t="s">
        <v>250</v>
      </c>
      <c r="B17" s="345" t="s">
        <v>255</v>
      </c>
      <c r="C17" s="346"/>
      <c r="D17" s="346"/>
      <c r="E17" s="346"/>
      <c r="F17" s="346"/>
      <c r="G17" s="346"/>
      <c r="H17" s="346"/>
      <c r="I17" s="55" t="s">
        <v>42</v>
      </c>
      <c r="J17" s="56">
        <v>0</v>
      </c>
      <c r="K17" s="57">
        <v>1</v>
      </c>
      <c r="L17" s="57">
        <v>2</v>
      </c>
      <c r="M17" s="58">
        <v>3</v>
      </c>
      <c r="O17" s="2"/>
      <c r="P17" s="286"/>
    </row>
    <row r="18" spans="1:17" ht="32.1" customHeight="1" x14ac:dyDescent="0.2">
      <c r="A18" s="42" t="s">
        <v>283</v>
      </c>
      <c r="B18" s="540" t="s">
        <v>340</v>
      </c>
      <c r="C18" s="541"/>
      <c r="D18" s="541"/>
      <c r="E18" s="541"/>
      <c r="F18" s="541"/>
      <c r="G18" s="541"/>
      <c r="H18" s="542"/>
      <c r="I18" s="295"/>
      <c r="J18" s="296"/>
      <c r="K18" s="297"/>
      <c r="L18" s="297"/>
      <c r="M18" s="298"/>
      <c r="N18" s="176" t="str">
        <f t="shared" ref="N18:N24" si="0">IF(O18=0,"",IF(LEN(I18&amp;J18&amp;K18&amp;L18&amp;M18)&gt;1,"Pb : Trop de caractères saisis",IF(LEN(I18&amp;J18&amp;K18&amp;L18&amp;M18)=0,"Pb : cocher une des 5 cases","")))</f>
        <v>Pb : cocher une des 5 cases</v>
      </c>
      <c r="O18" s="15">
        <v>0.2</v>
      </c>
      <c r="P18" s="287"/>
      <c r="Q18" s="288"/>
    </row>
    <row r="19" spans="1:17" ht="17.100000000000001" customHeight="1" thickBot="1" x14ac:dyDescent="0.25">
      <c r="A19" s="54" t="s">
        <v>283</v>
      </c>
      <c r="B19" s="556" t="s">
        <v>260</v>
      </c>
      <c r="C19" s="557"/>
      <c r="D19" s="557"/>
      <c r="E19" s="557"/>
      <c r="F19" s="557"/>
      <c r="G19" s="557"/>
      <c r="H19" s="558"/>
      <c r="I19" s="299"/>
      <c r="J19" s="300"/>
      <c r="K19" s="301"/>
      <c r="L19" s="301"/>
      <c r="M19" s="302"/>
      <c r="N19" s="176" t="str">
        <f t="shared" si="0"/>
        <v>Pb : cocher une des 5 cases</v>
      </c>
      <c r="O19" s="15">
        <v>0.2</v>
      </c>
      <c r="P19" s="287"/>
      <c r="Q19" s="288"/>
    </row>
    <row r="20" spans="1:17" ht="17.100000000000001" customHeight="1" x14ac:dyDescent="0.2">
      <c r="A20" s="32" t="s">
        <v>252</v>
      </c>
      <c r="B20" s="345" t="s">
        <v>257</v>
      </c>
      <c r="C20" s="346"/>
      <c r="D20" s="346"/>
      <c r="E20" s="346"/>
      <c r="F20" s="346"/>
      <c r="G20" s="346"/>
      <c r="H20" s="346"/>
      <c r="I20" s="55" t="s">
        <v>42</v>
      </c>
      <c r="J20" s="56">
        <v>0</v>
      </c>
      <c r="K20" s="57">
        <v>1</v>
      </c>
      <c r="L20" s="57">
        <v>2</v>
      </c>
      <c r="M20" s="58">
        <v>3</v>
      </c>
      <c r="O20" s="15"/>
      <c r="P20" s="287"/>
    </row>
    <row r="21" spans="1:17" ht="57" customHeight="1" thickBot="1" x14ac:dyDescent="0.25">
      <c r="A21" s="42" t="s">
        <v>283</v>
      </c>
      <c r="B21" s="540" t="s">
        <v>263</v>
      </c>
      <c r="C21" s="541"/>
      <c r="D21" s="541"/>
      <c r="E21" s="541"/>
      <c r="F21" s="541"/>
      <c r="G21" s="541"/>
      <c r="H21" s="542"/>
      <c r="I21" s="295"/>
      <c r="J21" s="296"/>
      <c r="K21" s="297"/>
      <c r="L21" s="297"/>
      <c r="M21" s="298"/>
      <c r="N21" s="176" t="str">
        <f t="shared" si="0"/>
        <v>Pb : cocher une des 5 cases</v>
      </c>
      <c r="O21" s="15">
        <v>0.15</v>
      </c>
      <c r="P21" s="287"/>
      <c r="Q21" s="288"/>
    </row>
    <row r="22" spans="1:17" ht="17.100000000000001" customHeight="1" x14ac:dyDescent="0.2">
      <c r="A22" s="32" t="s">
        <v>253</v>
      </c>
      <c r="B22" s="345" t="s">
        <v>258</v>
      </c>
      <c r="C22" s="346"/>
      <c r="D22" s="346"/>
      <c r="E22" s="346"/>
      <c r="F22" s="346"/>
      <c r="G22" s="346"/>
      <c r="H22" s="346"/>
      <c r="I22" s="55" t="s">
        <v>42</v>
      </c>
      <c r="J22" s="56">
        <v>0</v>
      </c>
      <c r="K22" s="57">
        <v>1</v>
      </c>
      <c r="L22" s="57">
        <v>2</v>
      </c>
      <c r="M22" s="58">
        <v>3</v>
      </c>
      <c r="O22" s="15"/>
      <c r="P22" s="287"/>
    </row>
    <row r="23" spans="1:17" ht="57" customHeight="1" x14ac:dyDescent="0.2">
      <c r="A23" s="42" t="s">
        <v>283</v>
      </c>
      <c r="B23" s="540" t="s">
        <v>264</v>
      </c>
      <c r="C23" s="541"/>
      <c r="D23" s="541"/>
      <c r="E23" s="541"/>
      <c r="F23" s="541"/>
      <c r="G23" s="541"/>
      <c r="H23" s="542"/>
      <c r="I23" s="295"/>
      <c r="J23" s="296"/>
      <c r="K23" s="297"/>
      <c r="L23" s="297"/>
      <c r="M23" s="298"/>
      <c r="N23" s="176" t="str">
        <f t="shared" si="0"/>
        <v>Pb : cocher une des 5 cases</v>
      </c>
      <c r="O23" s="15">
        <v>0.25</v>
      </c>
      <c r="P23" s="287"/>
      <c r="Q23" s="288"/>
    </row>
    <row r="24" spans="1:17" ht="17.100000000000001" customHeight="1" thickBot="1" x14ac:dyDescent="0.25">
      <c r="A24" s="47" t="s">
        <v>283</v>
      </c>
      <c r="B24" s="546" t="s">
        <v>261</v>
      </c>
      <c r="C24" s="547"/>
      <c r="D24" s="547"/>
      <c r="E24" s="547"/>
      <c r="F24" s="547"/>
      <c r="G24" s="547"/>
      <c r="H24" s="548"/>
      <c r="I24" s="303"/>
      <c r="J24" s="304"/>
      <c r="K24" s="305"/>
      <c r="L24" s="305"/>
      <c r="M24" s="306"/>
      <c r="N24" s="176" t="str">
        <f t="shared" si="0"/>
        <v>Pb : cocher une des 5 cases</v>
      </c>
      <c r="O24" s="15">
        <v>0.2</v>
      </c>
      <c r="P24" s="287"/>
      <c r="Q24" s="288"/>
    </row>
    <row r="25" spans="1:17" ht="15.75" thickTop="1" thickBot="1" x14ac:dyDescent="0.25"/>
    <row r="26" spans="1:17" s="114" customFormat="1" ht="24.95" customHeight="1" thickTop="1" thickBot="1" x14ac:dyDescent="0.25">
      <c r="A26" s="553" t="s">
        <v>295</v>
      </c>
      <c r="B26" s="554"/>
      <c r="C26" s="554"/>
      <c r="D26" s="554"/>
      <c r="E26" s="554"/>
      <c r="F26" s="554"/>
      <c r="G26" s="554"/>
      <c r="H26" s="554"/>
      <c r="I26" s="554"/>
      <c r="J26" s="554"/>
      <c r="K26" s="554"/>
      <c r="L26" s="554"/>
      <c r="M26" s="555"/>
      <c r="O26" s="52"/>
      <c r="P26" s="287"/>
      <c r="Q26" s="289"/>
    </row>
    <row r="27" spans="1:17" ht="30" customHeight="1" thickTop="1" thickBot="1" x14ac:dyDescent="0.25">
      <c r="A27" s="36" t="s">
        <v>248</v>
      </c>
      <c r="B27" s="441" t="s">
        <v>281</v>
      </c>
      <c r="C27" s="442"/>
      <c r="D27" s="442"/>
      <c r="E27" s="442"/>
      <c r="F27" s="442"/>
      <c r="G27" s="442"/>
      <c r="H27" s="442"/>
      <c r="I27" s="442"/>
      <c r="J27" s="442"/>
      <c r="K27" s="442"/>
      <c r="L27" s="442"/>
      <c r="M27" s="443"/>
      <c r="N27" s="190" t="str">
        <f>"Note : "&amp;IF(COUNTIF(N28:N31,"Pb :*")&gt;0,"en attente",ROUNDUP(P27,1)&amp;" / 20")</f>
        <v>Note : en attente</v>
      </c>
      <c r="O27" s="2"/>
      <c r="P27" s="283">
        <f>(SUMPRODUCT((LEN(K28:K31)&gt;0)*O28:O31)+2*SUMPRODUCT((LEN(L28:L31)&gt;0)*O28:O31)+3*SUMPRODUCT((LEN(M28:M31)&gt;0)*O28:O31))/(SUM(O28:O31)-SUMPRODUCT((LEN(I28:I31)&gt;0)*O28:O31))*20/3</f>
        <v>0</v>
      </c>
      <c r="Q27" s="285">
        <f>(SUM(O28:O31)-SUMPRODUCT((LEN(I28:I31)&gt;0)*O28:O31))/SUM(O28:O31)</f>
        <v>1</v>
      </c>
    </row>
    <row r="28" spans="1:17" ht="17.100000000000001" customHeight="1" x14ac:dyDescent="0.2">
      <c r="A28" s="37" t="s">
        <v>251</v>
      </c>
      <c r="B28" s="538" t="s">
        <v>256</v>
      </c>
      <c r="C28" s="539"/>
      <c r="D28" s="539"/>
      <c r="E28" s="539"/>
      <c r="F28" s="539"/>
      <c r="G28" s="539"/>
      <c r="H28" s="539"/>
      <c r="I28" s="64" t="s">
        <v>42</v>
      </c>
      <c r="J28" s="169">
        <v>0</v>
      </c>
      <c r="K28" s="66">
        <v>1</v>
      </c>
      <c r="L28" s="66">
        <v>2</v>
      </c>
      <c r="M28" s="67">
        <v>3</v>
      </c>
      <c r="P28" s="287"/>
    </row>
    <row r="29" spans="1:17" ht="53.1" customHeight="1" thickBot="1" x14ac:dyDescent="0.25">
      <c r="A29" s="166" t="s">
        <v>285</v>
      </c>
      <c r="B29" s="540" t="s">
        <v>262</v>
      </c>
      <c r="C29" s="541"/>
      <c r="D29" s="541"/>
      <c r="E29" s="541"/>
      <c r="F29" s="541"/>
      <c r="G29" s="541"/>
      <c r="H29" s="542"/>
      <c r="I29" s="295"/>
      <c r="J29" s="296"/>
      <c r="K29" s="297"/>
      <c r="L29" s="297"/>
      <c r="M29" s="298"/>
      <c r="N29" s="176" t="str">
        <f t="shared" ref="N29" si="1">IF(O29=0,"",IF(LEN(I29&amp;J29&amp;K29&amp;L29&amp;M29)&gt;1,"Pb : Trop de caractères saisis",IF(LEN(I29&amp;J29&amp;K29&amp;L29&amp;M29)=0,"Pb : cocher une des 5 cases","")))</f>
        <v>Pb : cocher une des 5 cases</v>
      </c>
      <c r="O29" s="15">
        <v>0.4</v>
      </c>
      <c r="P29" s="287"/>
      <c r="Q29" s="288"/>
    </row>
    <row r="30" spans="1:17" ht="17.100000000000001" customHeight="1" x14ac:dyDescent="0.2">
      <c r="A30" s="167" t="s">
        <v>254</v>
      </c>
      <c r="B30" s="543" t="s">
        <v>259</v>
      </c>
      <c r="C30" s="544"/>
      <c r="D30" s="544"/>
      <c r="E30" s="544"/>
      <c r="F30" s="544"/>
      <c r="G30" s="544"/>
      <c r="H30" s="545"/>
      <c r="I30" s="170" t="s">
        <v>42</v>
      </c>
      <c r="J30" s="171">
        <v>0</v>
      </c>
      <c r="K30" s="171">
        <v>1</v>
      </c>
      <c r="L30" s="171">
        <v>2</v>
      </c>
      <c r="M30" s="172">
        <v>3</v>
      </c>
      <c r="N30" s="92"/>
      <c r="O30" s="100"/>
      <c r="P30" s="287"/>
    </row>
    <row r="31" spans="1:17" ht="74.099999999999994" customHeight="1" thickBot="1" x14ac:dyDescent="0.25">
      <c r="A31" s="168" t="s">
        <v>285</v>
      </c>
      <c r="B31" s="549" t="s">
        <v>401</v>
      </c>
      <c r="C31" s="547"/>
      <c r="D31" s="547"/>
      <c r="E31" s="547"/>
      <c r="F31" s="547"/>
      <c r="G31" s="547"/>
      <c r="H31" s="548"/>
      <c r="I31" s="303"/>
      <c r="J31" s="304"/>
      <c r="K31" s="305"/>
      <c r="L31" s="305"/>
      <c r="M31" s="306"/>
      <c r="N31" s="176" t="str">
        <f t="shared" ref="N31" si="2">IF(O31=0,"",IF(LEN(I31&amp;J31&amp;K31&amp;L31&amp;M31)&gt;1,"Pb : Trop de caractères saisis",IF(LEN(I31&amp;J31&amp;K31&amp;L31&amp;M31)=0,"Pb : cocher une des 5 cases","")))</f>
        <v>Pb : cocher une des 5 cases</v>
      </c>
      <c r="O31" s="15">
        <v>0.6</v>
      </c>
      <c r="P31" s="287"/>
      <c r="Q31" s="288"/>
    </row>
    <row r="32" spans="1:17" s="114" customFormat="1" ht="17.100000000000001" customHeight="1" thickTop="1" thickBot="1" x14ac:dyDescent="0.25">
      <c r="A32" s="115"/>
      <c r="B32" s="116"/>
      <c r="C32" s="117"/>
      <c r="D32" s="117"/>
      <c r="E32" s="117"/>
      <c r="F32" s="117"/>
      <c r="G32" s="117"/>
      <c r="H32" s="117"/>
      <c r="I32" s="77"/>
      <c r="J32" s="76"/>
      <c r="K32" s="76"/>
      <c r="L32" s="76"/>
      <c r="M32" s="76"/>
      <c r="O32" s="52"/>
      <c r="P32" s="287"/>
      <c r="Q32" s="289"/>
    </row>
    <row r="33" spans="1:17" s="114" customFormat="1" ht="24.95" customHeight="1" thickTop="1" thickBot="1" x14ac:dyDescent="0.25">
      <c r="A33" s="532" t="s">
        <v>296</v>
      </c>
      <c r="B33" s="533"/>
      <c r="C33" s="533"/>
      <c r="D33" s="533"/>
      <c r="E33" s="533"/>
      <c r="F33" s="533"/>
      <c r="G33" s="533"/>
      <c r="H33" s="533"/>
      <c r="I33" s="533"/>
      <c r="J33" s="533"/>
      <c r="K33" s="533"/>
      <c r="L33" s="533"/>
      <c r="M33" s="534"/>
      <c r="O33" s="52"/>
      <c r="P33" s="287"/>
      <c r="Q33" s="289"/>
    </row>
    <row r="34" spans="1:17" ht="30" customHeight="1" thickTop="1" thickBot="1" x14ac:dyDescent="0.25">
      <c r="A34" s="34" t="s">
        <v>249</v>
      </c>
      <c r="B34" s="415" t="s">
        <v>321</v>
      </c>
      <c r="C34" s="416"/>
      <c r="D34" s="416"/>
      <c r="E34" s="416"/>
      <c r="F34" s="416"/>
      <c r="G34" s="416"/>
      <c r="H34" s="416"/>
      <c r="I34" s="416"/>
      <c r="J34" s="416"/>
      <c r="K34" s="416"/>
      <c r="L34" s="416"/>
      <c r="M34" s="417"/>
      <c r="N34" s="189" t="str">
        <f>"Note : "&amp;IF(COUNTIF(N35:N40,"Pb :*")&gt;0,"en attente",ROUNDUP(P34,1)&amp;" / 30")</f>
        <v>Note : en attente</v>
      </c>
      <c r="O34" s="2"/>
      <c r="P34" s="283">
        <f>(SUMPRODUCT((LEN(K35:K40)&gt;0)*O35:O40)+2*SUMPRODUCT((LEN(L35:L40)&gt;0)*O35:O40)+3*SUMPRODUCT((LEN(M35:M40)&gt;0)*O35:O40))/(SUM(O35:O40)-SUMPRODUCT((LEN(I35:I40)&gt;0)*O35:O40))*10</f>
        <v>0</v>
      </c>
      <c r="Q34" s="285">
        <f>(SUM(O35:O40)-SUMPRODUCT((LEN(I35:I40)&gt;0)*O35:O40))/SUM(O35:O40)</f>
        <v>1</v>
      </c>
    </row>
    <row r="35" spans="1:17" ht="17.100000000000001" customHeight="1" x14ac:dyDescent="0.2">
      <c r="A35" s="35" t="s">
        <v>265</v>
      </c>
      <c r="B35" s="535" t="s">
        <v>268</v>
      </c>
      <c r="C35" s="536"/>
      <c r="D35" s="536"/>
      <c r="E35" s="536"/>
      <c r="F35" s="536"/>
      <c r="G35" s="536"/>
      <c r="H35" s="537"/>
      <c r="I35" s="60" t="s">
        <v>42</v>
      </c>
      <c r="J35" s="61">
        <v>0</v>
      </c>
      <c r="K35" s="62">
        <v>1</v>
      </c>
      <c r="L35" s="62">
        <v>2</v>
      </c>
      <c r="M35" s="63">
        <v>3</v>
      </c>
      <c r="P35" s="287" t="str">
        <f t="shared" ref="P35" si="3">IF(COUNTA(J35,K35,L35,M35)=0,"à évaluer","")</f>
        <v/>
      </c>
      <c r="Q35" s="288"/>
    </row>
    <row r="36" spans="1:17" ht="32.1" customHeight="1" thickBot="1" x14ac:dyDescent="0.25">
      <c r="A36" s="48" t="s">
        <v>286</v>
      </c>
      <c r="B36" s="550" t="s">
        <v>271</v>
      </c>
      <c r="C36" s="551"/>
      <c r="D36" s="551"/>
      <c r="E36" s="551"/>
      <c r="F36" s="551"/>
      <c r="G36" s="551"/>
      <c r="H36" s="552"/>
      <c r="I36" s="295"/>
      <c r="J36" s="307"/>
      <c r="K36" s="297"/>
      <c r="L36" s="297"/>
      <c r="M36" s="298"/>
      <c r="N36" s="176" t="str">
        <f t="shared" ref="N36" si="4">IF(O36=0,"",IF(LEN(I36&amp;J36&amp;K36&amp;L36&amp;M36)&gt;1,"Pb : Trop de caractères saisis",IF(LEN(I36&amp;J36&amp;K36&amp;L36&amp;M36)=0,"Pb : cocher une des 5 cases","")))</f>
        <v>Pb : cocher une des 5 cases</v>
      </c>
      <c r="O36" s="15">
        <v>0.3</v>
      </c>
      <c r="P36" s="287"/>
    </row>
    <row r="37" spans="1:17" ht="17.100000000000001" customHeight="1" x14ac:dyDescent="0.2">
      <c r="A37" s="35" t="s">
        <v>266</v>
      </c>
      <c r="B37" s="535" t="s">
        <v>269</v>
      </c>
      <c r="C37" s="536"/>
      <c r="D37" s="536"/>
      <c r="E37" s="536"/>
      <c r="F37" s="536"/>
      <c r="G37" s="536"/>
      <c r="H37" s="537"/>
      <c r="I37" s="60" t="s">
        <v>42</v>
      </c>
      <c r="J37" s="61">
        <v>0</v>
      </c>
      <c r="K37" s="62">
        <v>1</v>
      </c>
      <c r="L37" s="62">
        <v>2</v>
      </c>
      <c r="M37" s="63">
        <v>3</v>
      </c>
      <c r="O37" s="15"/>
      <c r="P37" s="287"/>
      <c r="Q37" s="288"/>
    </row>
    <row r="38" spans="1:17" ht="56.1" customHeight="1" thickBot="1" x14ac:dyDescent="0.25">
      <c r="A38" s="48" t="s">
        <v>286</v>
      </c>
      <c r="B38" s="550" t="s">
        <v>272</v>
      </c>
      <c r="C38" s="551"/>
      <c r="D38" s="551"/>
      <c r="E38" s="551"/>
      <c r="F38" s="551"/>
      <c r="G38" s="551"/>
      <c r="H38" s="552"/>
      <c r="I38" s="295"/>
      <c r="J38" s="307"/>
      <c r="K38" s="297"/>
      <c r="L38" s="297"/>
      <c r="M38" s="298"/>
      <c r="N38" s="176" t="str">
        <f t="shared" ref="N38" si="5">IF(O38=0,"",IF(LEN(I38&amp;J38&amp;K38&amp;L38&amp;M38)&gt;1,"Pb : Trop de caractères saisis",IF(LEN(I38&amp;J38&amp;K38&amp;L38&amp;M38)=0,"Pb : cocher une des 5 cases","")))</f>
        <v>Pb : cocher une des 5 cases</v>
      </c>
      <c r="O38" s="15">
        <v>0.35</v>
      </c>
      <c r="P38" s="287"/>
    </row>
    <row r="39" spans="1:17" ht="17.100000000000001" customHeight="1" x14ac:dyDescent="0.2">
      <c r="A39" s="35" t="s">
        <v>267</v>
      </c>
      <c r="B39" s="535" t="s">
        <v>270</v>
      </c>
      <c r="C39" s="536"/>
      <c r="D39" s="536"/>
      <c r="E39" s="536"/>
      <c r="F39" s="536"/>
      <c r="G39" s="536"/>
      <c r="H39" s="537"/>
      <c r="I39" s="60" t="s">
        <v>42</v>
      </c>
      <c r="J39" s="61">
        <v>0</v>
      </c>
      <c r="K39" s="62">
        <v>1</v>
      </c>
      <c r="L39" s="62">
        <v>2</v>
      </c>
      <c r="M39" s="63">
        <v>3</v>
      </c>
      <c r="O39" s="15"/>
      <c r="P39" s="287"/>
      <c r="Q39" s="288"/>
    </row>
    <row r="40" spans="1:17" ht="57" customHeight="1" thickBot="1" x14ac:dyDescent="0.25">
      <c r="A40" s="50" t="s">
        <v>286</v>
      </c>
      <c r="B40" s="559" t="s">
        <v>273</v>
      </c>
      <c r="C40" s="560"/>
      <c r="D40" s="560"/>
      <c r="E40" s="560"/>
      <c r="F40" s="560"/>
      <c r="G40" s="560"/>
      <c r="H40" s="561"/>
      <c r="I40" s="303"/>
      <c r="J40" s="308"/>
      <c r="K40" s="305"/>
      <c r="L40" s="305"/>
      <c r="M40" s="306"/>
      <c r="N40" s="176" t="str">
        <f t="shared" ref="N40" si="6">IF(O40=0,"",IF(LEN(I40&amp;J40&amp;K40&amp;L40&amp;M40)&gt;1,"Pb : Trop de caractères saisis",IF(LEN(I40&amp;J40&amp;K40&amp;L40&amp;M40)=0,"Pb : cocher une des 5 cases","")))</f>
        <v>Pb : cocher une des 5 cases</v>
      </c>
      <c r="O40" s="15">
        <v>0.35</v>
      </c>
      <c r="P40" s="287"/>
    </row>
    <row r="41" spans="1:17" ht="17.100000000000001" customHeight="1" thickTop="1" x14ac:dyDescent="0.2">
      <c r="A41" s="106"/>
      <c r="B41" s="104"/>
      <c r="C41" s="18"/>
      <c r="D41" s="18"/>
      <c r="E41" s="18"/>
      <c r="F41" s="18"/>
      <c r="G41" s="18"/>
      <c r="H41" s="18"/>
      <c r="I41" s="76"/>
      <c r="J41" s="105"/>
      <c r="K41" s="105"/>
      <c r="L41" s="105"/>
      <c r="M41" s="105"/>
      <c r="P41" s="287"/>
    </row>
    <row r="42" spans="1:17" ht="15" thickBot="1" x14ac:dyDescent="0.25">
      <c r="A42" s="80"/>
      <c r="B42" s="79"/>
      <c r="C42" s="81"/>
      <c r="D42" s="81"/>
      <c r="E42" s="81"/>
      <c r="F42" s="81"/>
      <c r="G42" s="81"/>
      <c r="H42" s="81"/>
      <c r="I42" s="76"/>
      <c r="J42" s="76"/>
      <c r="K42" s="76"/>
      <c r="L42" s="76"/>
      <c r="M42" s="76"/>
      <c r="P42" s="287"/>
    </row>
    <row r="43" spans="1:17" s="12" customFormat="1" ht="24" customHeight="1" thickBot="1" x14ac:dyDescent="0.25">
      <c r="A43" s="101"/>
      <c r="B43" s="193" t="s">
        <v>319</v>
      </c>
      <c r="C43" s="194"/>
      <c r="D43" s="194"/>
      <c r="E43" s="194"/>
      <c r="F43" s="194"/>
      <c r="G43" s="194"/>
      <c r="H43" s="194"/>
      <c r="I43" s="428" t="str">
        <f>IF(M53&lt;0.8,"en attente",ROUNDUP(P16+P27+P34,1))</f>
        <v>en attente</v>
      </c>
      <c r="J43" s="428"/>
      <c r="K43" s="428"/>
      <c r="L43" s="428"/>
      <c r="M43" s="194" t="s">
        <v>397</v>
      </c>
      <c r="N43" s="278"/>
      <c r="O43" s="127"/>
      <c r="P43" s="290"/>
      <c r="Q43" s="291"/>
    </row>
    <row r="44" spans="1:17" s="134" customFormat="1" ht="12" customHeight="1" thickBot="1" x14ac:dyDescent="0.25">
      <c r="A44" s="132"/>
      <c r="B44" s="133"/>
      <c r="C44" s="133"/>
      <c r="D44" s="133"/>
      <c r="E44" s="133"/>
      <c r="F44" s="133"/>
      <c r="G44" s="133"/>
      <c r="H44" s="133"/>
      <c r="I44" s="133"/>
      <c r="J44" s="133"/>
      <c r="K44" s="133"/>
      <c r="L44" s="133"/>
      <c r="M44" s="133"/>
      <c r="N44" s="125"/>
      <c r="O44" s="125"/>
      <c r="P44" s="290"/>
      <c r="Q44" s="291"/>
    </row>
    <row r="45" spans="1:17" s="12" customFormat="1" ht="24" customHeight="1" thickBot="1" x14ac:dyDescent="0.25">
      <c r="A45" s="101"/>
      <c r="B45" s="276" t="s">
        <v>314</v>
      </c>
      <c r="C45" s="277"/>
      <c r="D45" s="277"/>
      <c r="E45" s="277"/>
      <c r="F45" s="277"/>
      <c r="G45" s="277"/>
      <c r="H45" s="277"/>
      <c r="I45" s="562" t="str">
        <f>'U5 Evaluation Revue 1'!I89:L89</f>
        <v>en attente</v>
      </c>
      <c r="J45" s="562"/>
      <c r="K45" s="562"/>
      <c r="L45" s="562"/>
      <c r="M45" s="277" t="s">
        <v>395</v>
      </c>
      <c r="N45" s="279"/>
      <c r="O45" s="125"/>
      <c r="P45" s="290"/>
      <c r="Q45" s="272"/>
    </row>
    <row r="46" spans="1:17" s="12" customFormat="1" ht="24" customHeight="1" thickBot="1" x14ac:dyDescent="0.25">
      <c r="A46" s="101"/>
      <c r="B46" s="276" t="s">
        <v>315</v>
      </c>
      <c r="C46" s="277"/>
      <c r="D46" s="277"/>
      <c r="E46" s="277"/>
      <c r="F46" s="277"/>
      <c r="G46" s="277"/>
      <c r="H46" s="277"/>
      <c r="I46" s="562" t="str">
        <f>'U5 Evaluation Revue 2'!I98:L98</f>
        <v>en attente</v>
      </c>
      <c r="J46" s="562"/>
      <c r="K46" s="562"/>
      <c r="L46" s="562"/>
      <c r="M46" s="277" t="s">
        <v>395</v>
      </c>
      <c r="N46" s="279"/>
      <c r="O46" s="125"/>
      <c r="P46" s="290"/>
      <c r="Q46" s="272"/>
    </row>
    <row r="47" spans="1:17" s="12" customFormat="1" ht="24" customHeight="1" thickBot="1" x14ac:dyDescent="0.25">
      <c r="A47" s="101"/>
      <c r="B47" s="193" t="s">
        <v>320</v>
      </c>
      <c r="C47" s="194"/>
      <c r="D47" s="194"/>
      <c r="E47" s="194"/>
      <c r="F47" s="194"/>
      <c r="G47" s="194"/>
      <c r="H47" s="194"/>
      <c r="I47" s="428" t="str">
        <f>IF(AND(ISNUMBER(I43),ISNUMBER(I45),ISNUMBER(I46)),I43+I45+I46,"")</f>
        <v/>
      </c>
      <c r="J47" s="428"/>
      <c r="K47" s="428"/>
      <c r="L47" s="428"/>
      <c r="M47" s="194" t="s">
        <v>398</v>
      </c>
      <c r="N47" s="280"/>
      <c r="O47" s="125"/>
      <c r="P47" s="290"/>
      <c r="Q47" s="272"/>
    </row>
    <row r="48" spans="1:17" ht="24" thickBot="1" x14ac:dyDescent="0.25">
      <c r="A48" s="101"/>
      <c r="B48" s="193" t="s">
        <v>329</v>
      </c>
      <c r="C48" s="194"/>
      <c r="D48" s="194"/>
      <c r="E48" s="194"/>
      <c r="F48" s="194"/>
      <c r="G48" s="194"/>
      <c r="H48" s="194"/>
      <c r="I48" s="428" t="str">
        <f>IF(ISNUMBER(I47),I47/5,"")</f>
        <v/>
      </c>
      <c r="J48" s="428"/>
      <c r="K48" s="428"/>
      <c r="L48" s="428"/>
      <c r="M48" s="194" t="s">
        <v>399</v>
      </c>
      <c r="N48" s="278"/>
      <c r="O48" s="127"/>
      <c r="P48" s="290"/>
      <c r="Q48" s="291"/>
    </row>
    <row r="49" spans="1:17" s="144" customFormat="1" ht="24" thickBot="1" x14ac:dyDescent="0.25">
      <c r="A49" s="132"/>
      <c r="B49" s="143"/>
      <c r="C49" s="143"/>
      <c r="D49" s="143"/>
      <c r="E49" s="143"/>
      <c r="F49" s="143"/>
      <c r="G49" s="143"/>
      <c r="H49" s="143"/>
      <c r="I49" s="143"/>
      <c r="J49" s="143"/>
      <c r="K49" s="143"/>
      <c r="L49" s="143"/>
      <c r="M49" s="143"/>
      <c r="N49" s="125"/>
      <c r="O49" s="125"/>
      <c r="P49" s="290"/>
      <c r="Q49" s="291"/>
    </row>
    <row r="50" spans="1:17" ht="24" thickBot="1" x14ac:dyDescent="0.25">
      <c r="A50" s="101"/>
      <c r="B50" s="193" t="s">
        <v>325</v>
      </c>
      <c r="C50" s="194"/>
      <c r="D50" s="194"/>
      <c r="E50" s="194"/>
      <c r="F50" s="194"/>
      <c r="G50" s="194"/>
      <c r="H50" s="194"/>
      <c r="I50" s="563">
        <f>'U5 Bonus'!Q55</f>
        <v>0</v>
      </c>
      <c r="J50" s="428"/>
      <c r="K50" s="428"/>
      <c r="L50" s="428"/>
      <c r="M50" s="194" t="s">
        <v>400</v>
      </c>
      <c r="N50" s="278"/>
      <c r="O50" s="127"/>
      <c r="P50" s="290"/>
      <c r="Q50" s="291"/>
    </row>
    <row r="51" spans="1:17" ht="24" thickBot="1" x14ac:dyDescent="0.25">
      <c r="A51" s="101"/>
      <c r="B51" s="193" t="s">
        <v>38</v>
      </c>
      <c r="C51" s="194"/>
      <c r="D51" s="194"/>
      <c r="E51" s="194"/>
      <c r="F51" s="194"/>
      <c r="G51" s="194"/>
      <c r="H51" s="194"/>
      <c r="I51" s="428" t="str">
        <f>IF(AND(ISNUMBER(I50),ISNUMBER(I48)),ROUNDUP(2*MIN(20,I48+I50),0)/2,"")</f>
        <v/>
      </c>
      <c r="J51" s="428"/>
      <c r="K51" s="428"/>
      <c r="L51" s="428"/>
      <c r="M51" s="194" t="s">
        <v>399</v>
      </c>
      <c r="N51" s="278"/>
      <c r="O51" s="127"/>
      <c r="P51" s="290"/>
      <c r="Q51" s="291"/>
    </row>
    <row r="52" spans="1:17" ht="15" thickBot="1" x14ac:dyDescent="0.25">
      <c r="A52" s="92"/>
      <c r="B52" s="129"/>
      <c r="C52" s="129"/>
      <c r="D52" s="129"/>
      <c r="E52" s="129"/>
      <c r="F52" s="129"/>
      <c r="G52" s="129"/>
      <c r="H52" s="129"/>
      <c r="I52" s="129"/>
      <c r="J52" s="129"/>
      <c r="K52" s="129"/>
      <c r="L52" s="129"/>
      <c r="M52" s="129"/>
      <c r="N52" s="130"/>
      <c r="O52" s="131"/>
    </row>
    <row r="53" spans="1:17" ht="15.75" thickBot="1" x14ac:dyDescent="0.25">
      <c r="A53" s="92"/>
      <c r="B53" s="92"/>
      <c r="C53" s="92"/>
      <c r="D53" s="92"/>
      <c r="E53" s="92"/>
      <c r="F53" s="92"/>
      <c r="G53" s="92"/>
      <c r="H53" s="92"/>
      <c r="I53" s="429" t="s">
        <v>39</v>
      </c>
      <c r="J53" s="430"/>
      <c r="K53" s="430"/>
      <c r="L53" s="431"/>
      <c r="M53" s="29">
        <f>IF(OR(COUNTIF(N17:N40,"Pb :*")&gt;0,COUNTIF(N17:N40,"Il faut*")&gt;0),0,(Q16*2+Q27*2+Q34*3)/7)</f>
        <v>0</v>
      </c>
      <c r="N53" s="281"/>
      <c r="O53" s="281"/>
      <c r="P53" s="292"/>
      <c r="Q53" s="293"/>
    </row>
    <row r="54" spans="1:17" ht="20.100000000000001" customHeight="1" thickBot="1" x14ac:dyDescent="0.25">
      <c r="B54" s="361" t="s">
        <v>43</v>
      </c>
      <c r="C54" s="361"/>
      <c r="D54" s="361"/>
      <c r="E54" s="361"/>
      <c r="F54" s="361"/>
      <c r="G54" s="361"/>
      <c r="I54" s="30" t="s">
        <v>40</v>
      </c>
      <c r="L54" s="27"/>
      <c r="M54" s="28"/>
      <c r="N54" s="28"/>
      <c r="O54" s="28"/>
      <c r="P54" s="294"/>
      <c r="Q54" s="275"/>
    </row>
    <row r="55" spans="1:17" ht="99.95" customHeight="1" thickBot="1" x14ac:dyDescent="0.25">
      <c r="B55" s="409"/>
      <c r="C55" s="410"/>
      <c r="D55" s="410"/>
      <c r="E55" s="410"/>
      <c r="F55" s="410"/>
      <c r="G55" s="410"/>
      <c r="H55" s="410"/>
      <c r="I55" s="410"/>
      <c r="J55" s="410"/>
      <c r="K55" s="410"/>
      <c r="L55" s="410"/>
      <c r="M55" s="411"/>
    </row>
    <row r="57" spans="1:17" ht="20.100000000000001" customHeight="1" thickBot="1" x14ac:dyDescent="0.25">
      <c r="B57" s="378" t="s">
        <v>48</v>
      </c>
      <c r="C57" s="378"/>
      <c r="D57" s="378"/>
      <c r="E57" s="378"/>
      <c r="F57" s="378"/>
      <c r="G57" s="378"/>
      <c r="I57" s="378" t="s">
        <v>41</v>
      </c>
      <c r="J57" s="378"/>
      <c r="K57" s="378"/>
      <c r="L57" s="378"/>
      <c r="M57" s="378"/>
    </row>
    <row r="58" spans="1:17" ht="39.950000000000003" customHeight="1" thickBot="1" x14ac:dyDescent="0.25">
      <c r="B58" s="404"/>
      <c r="C58" s="404"/>
      <c r="D58" s="404"/>
      <c r="E58" s="404"/>
      <c r="F58" s="404"/>
      <c r="G58" s="404"/>
      <c r="H58" s="404"/>
      <c r="I58" s="379"/>
      <c r="J58" s="379"/>
      <c r="K58" s="379"/>
      <c r="L58" s="379"/>
      <c r="M58" s="379"/>
    </row>
    <row r="59" spans="1:17" ht="39.950000000000003" customHeight="1" thickBot="1" x14ac:dyDescent="0.25">
      <c r="B59" s="404"/>
      <c r="C59" s="404"/>
      <c r="D59" s="404"/>
      <c r="E59" s="404"/>
      <c r="F59" s="404"/>
      <c r="G59" s="404"/>
      <c r="H59" s="404"/>
      <c r="I59" s="379"/>
      <c r="J59" s="379"/>
      <c r="K59" s="379"/>
      <c r="L59" s="379"/>
      <c r="M59" s="379"/>
    </row>
    <row r="60" spans="1:17" ht="39.950000000000003" customHeight="1" thickBot="1" x14ac:dyDescent="0.25">
      <c r="B60" s="404"/>
      <c r="C60" s="404"/>
      <c r="D60" s="404"/>
      <c r="E60" s="404"/>
      <c r="F60" s="404"/>
      <c r="G60" s="404"/>
      <c r="H60" s="404"/>
      <c r="I60" s="379"/>
      <c r="J60" s="379"/>
      <c r="K60" s="379"/>
      <c r="L60" s="379"/>
      <c r="M60" s="379"/>
    </row>
    <row r="96" ht="17.25" customHeight="1" x14ac:dyDescent="0.2"/>
  </sheetData>
  <sheetProtection sheet="1" objects="1" scenarios="1" selectLockedCells="1"/>
  <mergeCells count="60">
    <mergeCell ref="A15:M15"/>
    <mergeCell ref="B16:M16"/>
    <mergeCell ref="B17:H17"/>
    <mergeCell ref="I1:M2"/>
    <mergeCell ref="B3:D3"/>
    <mergeCell ref="E3:G3"/>
    <mergeCell ref="I10:I13"/>
    <mergeCell ref="J10:J13"/>
    <mergeCell ref="K10:K13"/>
    <mergeCell ref="L10:L13"/>
    <mergeCell ref="B1:H1"/>
    <mergeCell ref="A11:H11"/>
    <mergeCell ref="B5:C5"/>
    <mergeCell ref="D5:G5"/>
    <mergeCell ref="D6:G6"/>
    <mergeCell ref="K6:M6"/>
    <mergeCell ref="B8:M8"/>
    <mergeCell ref="B9:M9"/>
    <mergeCell ref="M10:M13"/>
    <mergeCell ref="B13:D13"/>
    <mergeCell ref="E13:G13"/>
    <mergeCell ref="B54:G54"/>
    <mergeCell ref="B40:H40"/>
    <mergeCell ref="B38:H38"/>
    <mergeCell ref="B39:H39"/>
    <mergeCell ref="I43:L43"/>
    <mergeCell ref="I45:L45"/>
    <mergeCell ref="I46:L46"/>
    <mergeCell ref="I47:L47"/>
    <mergeCell ref="I48:L48"/>
    <mergeCell ref="I50:L50"/>
    <mergeCell ref="I51:L51"/>
    <mergeCell ref="I53:L53"/>
    <mergeCell ref="B60:H60"/>
    <mergeCell ref="I60:M60"/>
    <mergeCell ref="B18:H18"/>
    <mergeCell ref="B55:M55"/>
    <mergeCell ref="B57:G57"/>
    <mergeCell ref="I57:M57"/>
    <mergeCell ref="B58:H58"/>
    <mergeCell ref="I58:M58"/>
    <mergeCell ref="B59:H59"/>
    <mergeCell ref="I59:M59"/>
    <mergeCell ref="B31:H31"/>
    <mergeCell ref="B34:M34"/>
    <mergeCell ref="B35:H35"/>
    <mergeCell ref="B36:H36"/>
    <mergeCell ref="A26:M26"/>
    <mergeCell ref="B19:H19"/>
    <mergeCell ref="B20:H20"/>
    <mergeCell ref="B30:H30"/>
    <mergeCell ref="B21:H21"/>
    <mergeCell ref="B22:H22"/>
    <mergeCell ref="B23:H23"/>
    <mergeCell ref="B24:H24"/>
    <mergeCell ref="A33:M33"/>
    <mergeCell ref="B27:M27"/>
    <mergeCell ref="B37:H37"/>
    <mergeCell ref="B28:H28"/>
    <mergeCell ref="B29:H29"/>
  </mergeCells>
  <phoneticPr fontId="47" type="noConversion"/>
  <conditionalFormatting sqref="N18">
    <cfRule type="expression" dxfId="5" priority="6">
      <formula>LEFT($N18,4)="Pb :"</formula>
    </cfRule>
  </conditionalFormatting>
  <conditionalFormatting sqref="N19">
    <cfRule type="expression" dxfId="4" priority="5">
      <formula>LEFT($N19,4)="Pb :"</formula>
    </cfRule>
  </conditionalFormatting>
  <conditionalFormatting sqref="N21">
    <cfRule type="expression" dxfId="3" priority="4">
      <formula>LEFT($N21,4)="Pb :"</formula>
    </cfRule>
  </conditionalFormatting>
  <conditionalFormatting sqref="N23:N24">
    <cfRule type="expression" dxfId="2" priority="3">
      <formula>LEFT($N23,4)="Pb :"</formula>
    </cfRule>
  </conditionalFormatting>
  <conditionalFormatting sqref="N31 N29">
    <cfRule type="expression" dxfId="1" priority="2">
      <formula>LEFT($N29,4)="Pb :"</formula>
    </cfRule>
  </conditionalFormatting>
  <conditionalFormatting sqref="N40 N38 N36">
    <cfRule type="expression" dxfId="0" priority="1">
      <formula>LEFT($N36,4)="Pb :"</formula>
    </cfRule>
  </conditionalFormatting>
  <pageMargins left="0.70000000000000007" right="0.70000000000000007" top="0.75000000000000011" bottom="0.75000000000000011" header="0.30000000000000004" footer="0.30000000000000004"/>
  <pageSetup paperSize="9" scale="46" orientation="portrait" horizontalDpi="4294967292" verticalDpi="4294967292"/>
  <headerFooter>
    <oddHeader>&amp;F</oddHeader>
    <oddFooter>&amp;A</oddFooter>
  </headerFooter>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'U5 Listes'!$B$2:$B$24</xm:f>
          </x14:formula1>
          <xm:sqref>E3:G3</xm:sqref>
        </x14:dataValidation>
        <x14:dataValidation type="list" allowBlank="1" showInputMessage="1" showErrorMessage="1">
          <x14:formula1>
            <xm:f>'U5 Listes'!$B$26:$B$28</xm:f>
          </x14:formula1>
          <xm:sqref>J6</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workbookViewId="0">
      <selection sqref="A1:C1"/>
    </sheetView>
  </sheetViews>
  <sheetFormatPr baseColWidth="10" defaultColWidth="10.625" defaultRowHeight="12.75" x14ac:dyDescent="0.2"/>
  <cols>
    <col min="1" max="1" width="10.375" style="150" customWidth="1"/>
    <col min="2" max="2" width="3.875" style="150" customWidth="1"/>
    <col min="3" max="3" width="120.5" style="150" customWidth="1"/>
    <col min="4" max="16384" width="10.625" style="150"/>
  </cols>
  <sheetData>
    <row r="1" spans="1:3" ht="21" thickTop="1" x14ac:dyDescent="0.2">
      <c r="A1" s="569" t="s">
        <v>294</v>
      </c>
      <c r="B1" s="570"/>
      <c r="C1" s="571"/>
    </row>
    <row r="2" spans="1:3" ht="31.5" x14ac:dyDescent="0.25">
      <c r="A2" s="154" t="s">
        <v>341</v>
      </c>
      <c r="B2" s="162"/>
      <c r="C2" s="155" t="s">
        <v>386</v>
      </c>
    </row>
    <row r="3" spans="1:3" ht="15.75" x14ac:dyDescent="0.25">
      <c r="A3" s="152"/>
      <c r="B3" s="163">
        <v>0</v>
      </c>
      <c r="C3" s="159" t="s">
        <v>344</v>
      </c>
    </row>
    <row r="4" spans="1:3" ht="15.75" x14ac:dyDescent="0.25">
      <c r="A4" s="152"/>
      <c r="B4" s="163">
        <v>1</v>
      </c>
      <c r="C4" s="159" t="s">
        <v>342</v>
      </c>
    </row>
    <row r="5" spans="1:3" ht="15.75" x14ac:dyDescent="0.25">
      <c r="A5" s="152"/>
      <c r="B5" s="163">
        <v>2</v>
      </c>
      <c r="C5" s="159" t="s">
        <v>343</v>
      </c>
    </row>
    <row r="6" spans="1:3" ht="15.75" x14ac:dyDescent="0.25">
      <c r="A6" s="152"/>
      <c r="B6" s="163">
        <v>3</v>
      </c>
      <c r="C6" s="159" t="s">
        <v>388</v>
      </c>
    </row>
    <row r="7" spans="1:3" s="151" customFormat="1" ht="31.5" x14ac:dyDescent="0.25">
      <c r="A7" s="154" t="s">
        <v>345</v>
      </c>
      <c r="B7" s="162"/>
      <c r="C7" s="155" t="s">
        <v>387</v>
      </c>
    </row>
    <row r="8" spans="1:3" ht="15.75" x14ac:dyDescent="0.25">
      <c r="A8" s="152"/>
      <c r="B8" s="163">
        <v>0</v>
      </c>
      <c r="C8" s="159" t="s">
        <v>346</v>
      </c>
    </row>
    <row r="9" spans="1:3" ht="15.75" x14ac:dyDescent="0.25">
      <c r="A9" s="152"/>
      <c r="B9" s="163">
        <v>1</v>
      </c>
      <c r="C9" s="159" t="s">
        <v>347</v>
      </c>
    </row>
    <row r="10" spans="1:3" ht="15.75" x14ac:dyDescent="0.25">
      <c r="A10" s="152"/>
      <c r="B10" s="163">
        <v>2</v>
      </c>
      <c r="C10" s="159" t="s">
        <v>348</v>
      </c>
    </row>
    <row r="11" spans="1:3" ht="15.75" x14ac:dyDescent="0.25">
      <c r="A11" s="152"/>
      <c r="B11" s="163">
        <v>3</v>
      </c>
      <c r="C11" s="159" t="s">
        <v>349</v>
      </c>
    </row>
    <row r="12" spans="1:3" s="151" customFormat="1" ht="63" x14ac:dyDescent="0.25">
      <c r="A12" s="154" t="s">
        <v>350</v>
      </c>
      <c r="B12" s="162"/>
      <c r="C12" s="155" t="s">
        <v>389</v>
      </c>
    </row>
    <row r="13" spans="1:3" ht="15.75" x14ac:dyDescent="0.25">
      <c r="A13" s="152"/>
      <c r="B13" s="163">
        <v>0</v>
      </c>
      <c r="C13" s="159" t="s">
        <v>346</v>
      </c>
    </row>
    <row r="14" spans="1:3" ht="15.75" x14ac:dyDescent="0.25">
      <c r="A14" s="152"/>
      <c r="B14" s="163">
        <v>1</v>
      </c>
      <c r="C14" s="159" t="s">
        <v>351</v>
      </c>
    </row>
    <row r="15" spans="1:3" ht="15.75" x14ac:dyDescent="0.25">
      <c r="A15" s="152"/>
      <c r="B15" s="163">
        <v>2</v>
      </c>
      <c r="C15" s="159" t="s">
        <v>352</v>
      </c>
    </row>
    <row r="16" spans="1:3" ht="15.75" x14ac:dyDescent="0.25">
      <c r="A16" s="152"/>
      <c r="B16" s="163">
        <v>3</v>
      </c>
      <c r="C16" s="159" t="s">
        <v>353</v>
      </c>
    </row>
    <row r="17" spans="1:3" s="151" customFormat="1" ht="63" x14ac:dyDescent="0.25">
      <c r="A17" s="154" t="s">
        <v>354</v>
      </c>
      <c r="B17" s="162"/>
      <c r="C17" s="155" t="s">
        <v>264</v>
      </c>
    </row>
    <row r="18" spans="1:3" ht="15.75" x14ac:dyDescent="0.25">
      <c r="A18" s="152"/>
      <c r="B18" s="163">
        <v>0</v>
      </c>
      <c r="C18" s="159" t="s">
        <v>346</v>
      </c>
    </row>
    <row r="19" spans="1:3" ht="15.75" x14ac:dyDescent="0.25">
      <c r="A19" s="152"/>
      <c r="B19" s="163">
        <v>1</v>
      </c>
      <c r="C19" s="159" t="s">
        <v>356</v>
      </c>
    </row>
    <row r="20" spans="1:3" ht="15.75" x14ac:dyDescent="0.25">
      <c r="A20" s="152"/>
      <c r="B20" s="163">
        <v>2</v>
      </c>
      <c r="C20" s="159" t="s">
        <v>357</v>
      </c>
    </row>
    <row r="21" spans="1:3" ht="15.75" x14ac:dyDescent="0.25">
      <c r="A21" s="152"/>
      <c r="B21" s="163">
        <v>3</v>
      </c>
      <c r="C21" s="159" t="s">
        <v>358</v>
      </c>
    </row>
    <row r="22" spans="1:3" s="151" customFormat="1" ht="15.75" x14ac:dyDescent="0.25">
      <c r="A22" s="154" t="s">
        <v>355</v>
      </c>
      <c r="B22" s="162"/>
      <c r="C22" s="155" t="s">
        <v>390</v>
      </c>
    </row>
    <row r="23" spans="1:3" ht="15.75" x14ac:dyDescent="0.25">
      <c r="A23" s="152"/>
      <c r="B23" s="163">
        <v>0</v>
      </c>
      <c r="C23" s="159" t="s">
        <v>346</v>
      </c>
    </row>
    <row r="24" spans="1:3" ht="15.75" x14ac:dyDescent="0.25">
      <c r="A24" s="152"/>
      <c r="B24" s="163">
        <v>1</v>
      </c>
      <c r="C24" s="159" t="s">
        <v>359</v>
      </c>
    </row>
    <row r="25" spans="1:3" ht="15.75" x14ac:dyDescent="0.25">
      <c r="A25" s="152"/>
      <c r="B25" s="163">
        <v>2</v>
      </c>
      <c r="C25" s="159" t="s">
        <v>360</v>
      </c>
    </row>
    <row r="26" spans="1:3" ht="15.75" x14ac:dyDescent="0.25">
      <c r="A26" s="152"/>
      <c r="B26" s="163">
        <v>3</v>
      </c>
      <c r="C26" s="159" t="s">
        <v>361</v>
      </c>
    </row>
    <row r="27" spans="1:3" ht="20.25" x14ac:dyDescent="0.2">
      <c r="A27" s="572" t="s">
        <v>295</v>
      </c>
      <c r="B27" s="573"/>
      <c r="C27" s="574"/>
    </row>
    <row r="28" spans="1:3" s="151" customFormat="1" ht="47.25" x14ac:dyDescent="0.25">
      <c r="A28" s="175" t="s">
        <v>364</v>
      </c>
      <c r="B28" s="173"/>
      <c r="C28" s="174" t="s">
        <v>391</v>
      </c>
    </row>
    <row r="29" spans="1:3" ht="15.75" x14ac:dyDescent="0.25">
      <c r="A29" s="152"/>
      <c r="B29" s="163">
        <v>0</v>
      </c>
      <c r="C29" s="159" t="s">
        <v>367</v>
      </c>
    </row>
    <row r="30" spans="1:3" ht="15.75" x14ac:dyDescent="0.25">
      <c r="A30" s="152"/>
      <c r="B30" s="163">
        <v>1</v>
      </c>
      <c r="C30" s="160" t="s">
        <v>368</v>
      </c>
    </row>
    <row r="31" spans="1:3" ht="15.75" x14ac:dyDescent="0.25">
      <c r="A31" s="152"/>
      <c r="B31" s="163">
        <v>2</v>
      </c>
      <c r="C31" s="160" t="s">
        <v>370</v>
      </c>
    </row>
    <row r="32" spans="1:3" ht="15.75" x14ac:dyDescent="0.25">
      <c r="A32" s="152"/>
      <c r="B32" s="163">
        <v>3</v>
      </c>
      <c r="C32" s="159" t="s">
        <v>369</v>
      </c>
    </row>
    <row r="33" spans="1:3" s="151" customFormat="1" ht="78.75" x14ac:dyDescent="0.25">
      <c r="A33" s="175" t="s">
        <v>363</v>
      </c>
      <c r="B33" s="173"/>
      <c r="C33" s="174" t="s">
        <v>282</v>
      </c>
    </row>
    <row r="34" spans="1:3" ht="15.75" x14ac:dyDescent="0.25">
      <c r="A34" s="152"/>
      <c r="B34" s="163">
        <v>0</v>
      </c>
      <c r="C34" s="159" t="s">
        <v>393</v>
      </c>
    </row>
    <row r="35" spans="1:3" ht="15.75" x14ac:dyDescent="0.25">
      <c r="A35" s="152"/>
      <c r="B35" s="163">
        <v>1</v>
      </c>
      <c r="C35" s="160" t="s">
        <v>371</v>
      </c>
    </row>
    <row r="36" spans="1:3" ht="15.75" x14ac:dyDescent="0.25">
      <c r="A36" s="152"/>
      <c r="B36" s="163">
        <v>2</v>
      </c>
      <c r="C36" s="159" t="s">
        <v>372</v>
      </c>
    </row>
    <row r="37" spans="1:3" ht="15.75" x14ac:dyDescent="0.25">
      <c r="A37" s="152"/>
      <c r="B37" s="163">
        <v>3</v>
      </c>
      <c r="C37" s="159" t="s">
        <v>373</v>
      </c>
    </row>
    <row r="38" spans="1:3" ht="20.25" x14ac:dyDescent="0.2">
      <c r="A38" s="575" t="s">
        <v>296</v>
      </c>
      <c r="B38" s="576"/>
      <c r="C38" s="577"/>
    </row>
    <row r="39" spans="1:3" s="151" customFormat="1" ht="47.25" x14ac:dyDescent="0.25">
      <c r="A39" s="156" t="s">
        <v>365</v>
      </c>
      <c r="B39" s="164"/>
      <c r="C39" s="157" t="s">
        <v>392</v>
      </c>
    </row>
    <row r="40" spans="1:3" ht="15.75" x14ac:dyDescent="0.25">
      <c r="A40" s="158"/>
      <c r="B40" s="163">
        <v>0</v>
      </c>
      <c r="C40" s="159" t="s">
        <v>374</v>
      </c>
    </row>
    <row r="41" spans="1:3" ht="15.75" x14ac:dyDescent="0.25">
      <c r="A41" s="152"/>
      <c r="B41" s="163">
        <v>1</v>
      </c>
      <c r="C41" s="160" t="s">
        <v>385</v>
      </c>
    </row>
    <row r="42" spans="1:3" ht="15.75" x14ac:dyDescent="0.25">
      <c r="A42" s="152"/>
      <c r="B42" s="163">
        <v>2</v>
      </c>
      <c r="C42" s="159" t="s">
        <v>375</v>
      </c>
    </row>
    <row r="43" spans="1:3" ht="15.75" x14ac:dyDescent="0.25">
      <c r="A43" s="152"/>
      <c r="B43" s="163">
        <v>3</v>
      </c>
      <c r="C43" s="159" t="s">
        <v>376</v>
      </c>
    </row>
    <row r="44" spans="1:3" s="151" customFormat="1" ht="78.75" x14ac:dyDescent="0.25">
      <c r="A44" s="156" t="s">
        <v>362</v>
      </c>
      <c r="B44" s="164"/>
      <c r="C44" s="157" t="s">
        <v>272</v>
      </c>
    </row>
    <row r="45" spans="1:3" ht="15.75" x14ac:dyDescent="0.25">
      <c r="A45" s="152"/>
      <c r="B45" s="163">
        <v>0</v>
      </c>
      <c r="C45" s="159" t="s">
        <v>377</v>
      </c>
    </row>
    <row r="46" spans="1:3" ht="15.75" x14ac:dyDescent="0.25">
      <c r="A46" s="152"/>
      <c r="B46" s="163">
        <v>1</v>
      </c>
      <c r="C46" s="159" t="s">
        <v>379</v>
      </c>
    </row>
    <row r="47" spans="1:3" ht="15.75" x14ac:dyDescent="0.25">
      <c r="A47" s="152"/>
      <c r="B47" s="163">
        <v>2</v>
      </c>
      <c r="C47" s="159" t="s">
        <v>378</v>
      </c>
    </row>
    <row r="48" spans="1:3" ht="15.75" x14ac:dyDescent="0.25">
      <c r="A48" s="152"/>
      <c r="B48" s="163">
        <v>3</v>
      </c>
      <c r="C48" s="159" t="s">
        <v>380</v>
      </c>
    </row>
    <row r="49" spans="1:3" s="151" customFormat="1" ht="63" x14ac:dyDescent="0.25">
      <c r="A49" s="156" t="s">
        <v>366</v>
      </c>
      <c r="B49" s="164"/>
      <c r="C49" s="157" t="s">
        <v>273</v>
      </c>
    </row>
    <row r="50" spans="1:3" ht="15.75" x14ac:dyDescent="0.25">
      <c r="A50" s="152"/>
      <c r="B50" s="163">
        <v>0</v>
      </c>
      <c r="C50" s="159" t="s">
        <v>381</v>
      </c>
    </row>
    <row r="51" spans="1:3" ht="15.75" x14ac:dyDescent="0.25">
      <c r="A51" s="152"/>
      <c r="B51" s="163">
        <v>1</v>
      </c>
      <c r="C51" s="159" t="s">
        <v>384</v>
      </c>
    </row>
    <row r="52" spans="1:3" ht="15.75" x14ac:dyDescent="0.25">
      <c r="A52" s="152"/>
      <c r="B52" s="163">
        <v>2</v>
      </c>
      <c r="C52" s="159" t="s">
        <v>383</v>
      </c>
    </row>
    <row r="53" spans="1:3" ht="16.5" thickBot="1" x14ac:dyDescent="0.3">
      <c r="A53" s="153"/>
      <c r="B53" s="165">
        <v>3</v>
      </c>
      <c r="C53" s="161" t="s">
        <v>382</v>
      </c>
    </row>
    <row r="54" spans="1:3" ht="13.5" thickTop="1" x14ac:dyDescent="0.2"/>
  </sheetData>
  <mergeCells count="3">
    <mergeCell ref="A1:C1"/>
    <mergeCell ref="A27:C27"/>
    <mergeCell ref="A38:C38"/>
  </mergeCell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topLeftCell="A16" workbookViewId="0">
      <selection activeCell="B17" sqref="B17"/>
    </sheetView>
  </sheetViews>
  <sheetFormatPr baseColWidth="10" defaultRowHeight="15" x14ac:dyDescent="0.25"/>
  <cols>
    <col min="1" max="1" width="9.875" style="1" customWidth="1"/>
    <col min="2" max="2" width="23" style="1" customWidth="1"/>
    <col min="3" max="1024" width="9.875" style="1" customWidth="1"/>
  </cols>
  <sheetData>
    <row r="2" spans="1:2" x14ac:dyDescent="0.25">
      <c r="B2" s="1" t="s">
        <v>331</v>
      </c>
    </row>
    <row r="3" spans="1:2" x14ac:dyDescent="0.25">
      <c r="A3" s="1">
        <v>1</v>
      </c>
      <c r="B3" s="1" t="s">
        <v>2</v>
      </c>
    </row>
    <row r="4" spans="1:2" x14ac:dyDescent="0.25">
      <c r="A4" s="1">
        <v>2</v>
      </c>
      <c r="B4" s="1" t="s">
        <v>3</v>
      </c>
    </row>
    <row r="5" spans="1:2" x14ac:dyDescent="0.25">
      <c r="A5" s="1">
        <v>3</v>
      </c>
      <c r="B5" s="1" t="s">
        <v>4</v>
      </c>
    </row>
    <row r="6" spans="1:2" x14ac:dyDescent="0.25">
      <c r="A6" s="1">
        <v>4</v>
      </c>
      <c r="B6" s="1" t="s">
        <v>6</v>
      </c>
    </row>
    <row r="7" spans="1:2" x14ac:dyDescent="0.25">
      <c r="A7" s="1">
        <v>5</v>
      </c>
      <c r="B7" s="1" t="s">
        <v>5</v>
      </c>
    </row>
    <row r="8" spans="1:2" x14ac:dyDescent="0.25">
      <c r="A8" s="1">
        <v>6</v>
      </c>
      <c r="B8" s="1" t="s">
        <v>7</v>
      </c>
    </row>
    <row r="9" spans="1:2" x14ac:dyDescent="0.25">
      <c r="A9" s="1">
        <v>7</v>
      </c>
      <c r="B9" s="1" t="s">
        <v>8</v>
      </c>
    </row>
    <row r="10" spans="1:2" x14ac:dyDescent="0.25">
      <c r="A10" s="1">
        <v>8</v>
      </c>
      <c r="B10" s="1" t="s">
        <v>9</v>
      </c>
    </row>
    <row r="11" spans="1:2" x14ac:dyDescent="0.25">
      <c r="A11" s="1">
        <v>9</v>
      </c>
      <c r="B11" s="1" t="s">
        <v>10</v>
      </c>
    </row>
    <row r="12" spans="1:2" x14ac:dyDescent="0.25">
      <c r="A12" s="1">
        <v>10</v>
      </c>
      <c r="B12" s="1" t="s">
        <v>11</v>
      </c>
    </row>
    <row r="13" spans="1:2" x14ac:dyDescent="0.25">
      <c r="A13" s="1">
        <v>11</v>
      </c>
      <c r="B13" s="1" t="s">
        <v>280</v>
      </c>
    </row>
    <row r="14" spans="1:2" x14ac:dyDescent="0.25">
      <c r="A14" s="1">
        <v>12</v>
      </c>
      <c r="B14" s="1" t="s">
        <v>12</v>
      </c>
    </row>
    <row r="15" spans="1:2" x14ac:dyDescent="0.25">
      <c r="A15" s="1">
        <v>13</v>
      </c>
      <c r="B15" s="1" t="s">
        <v>13</v>
      </c>
    </row>
    <row r="16" spans="1:2" x14ac:dyDescent="0.25">
      <c r="A16" s="1">
        <v>14</v>
      </c>
      <c r="B16" s="1" t="s">
        <v>332</v>
      </c>
    </row>
    <row r="17" spans="1:2" x14ac:dyDescent="0.25">
      <c r="A17" s="1">
        <v>15</v>
      </c>
      <c r="B17" s="1" t="s">
        <v>14</v>
      </c>
    </row>
    <row r="18" spans="1:2" x14ac:dyDescent="0.25">
      <c r="A18" s="1">
        <v>16</v>
      </c>
      <c r="B18" s="1" t="s">
        <v>15</v>
      </c>
    </row>
    <row r="19" spans="1:2" x14ac:dyDescent="0.25">
      <c r="A19" s="1">
        <v>17</v>
      </c>
      <c r="B19" s="1" t="s">
        <v>16</v>
      </c>
    </row>
    <row r="20" spans="1:2" x14ac:dyDescent="0.25">
      <c r="A20" s="1">
        <v>18</v>
      </c>
      <c r="B20" s="1" t="s">
        <v>17</v>
      </c>
    </row>
    <row r="21" spans="1:2" x14ac:dyDescent="0.25">
      <c r="A21" s="1">
        <v>19</v>
      </c>
      <c r="B21" s="1" t="s">
        <v>18</v>
      </c>
    </row>
    <row r="22" spans="1:2" x14ac:dyDescent="0.25">
      <c r="A22" s="1">
        <v>20</v>
      </c>
      <c r="B22" s="1" t="s">
        <v>0</v>
      </c>
    </row>
    <row r="23" spans="1:2" x14ac:dyDescent="0.25">
      <c r="A23" s="1">
        <v>21</v>
      </c>
      <c r="B23" s="1" t="s">
        <v>19</v>
      </c>
    </row>
    <row r="24" spans="1:2" x14ac:dyDescent="0.25">
      <c r="A24" s="1">
        <v>22</v>
      </c>
      <c r="B24" s="1" t="s">
        <v>20</v>
      </c>
    </row>
    <row r="26" spans="1:2" x14ac:dyDescent="0.25">
      <c r="B26" s="1" t="s">
        <v>328</v>
      </c>
    </row>
    <row r="27" spans="1:2" x14ac:dyDescent="0.25">
      <c r="B27" s="1" t="s">
        <v>1</v>
      </c>
    </row>
    <row r="28" spans="1:2" x14ac:dyDescent="0.25">
      <c r="B28" s="1" t="s">
        <v>21</v>
      </c>
    </row>
    <row r="30" spans="1:2" x14ac:dyDescent="0.25">
      <c r="B30" s="1" t="s">
        <v>22</v>
      </c>
    </row>
    <row r="31" spans="1:2" x14ac:dyDescent="0.25">
      <c r="B31" s="1" t="s">
        <v>23</v>
      </c>
    </row>
    <row r="32" spans="1:2" x14ac:dyDescent="0.25">
      <c r="B32" s="1" t="s">
        <v>24</v>
      </c>
    </row>
  </sheetData>
  <sortState ref="B3:B24">
    <sortCondition ref="B3:B24"/>
  </sortState>
  <pageMargins left="0.69999999999999984" right="0.69999999999999984" top="1.1437007874015748" bottom="1.1437007874015748" header="0.75" footer="0.7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339</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14</vt:i4>
      </vt:variant>
    </vt:vector>
  </HeadingPairs>
  <TitlesOfParts>
    <vt:vector size="20" baseType="lpstr">
      <vt:lpstr>U5 Evaluation Revue 1</vt:lpstr>
      <vt:lpstr>U5 Evaluation Revue 2</vt:lpstr>
      <vt:lpstr>U5 Bonus</vt:lpstr>
      <vt:lpstr>U5 Evaluation oral jury</vt:lpstr>
      <vt:lpstr>U5Indicateurs d'évaluation jury</vt:lpstr>
      <vt:lpstr>U5 Listes</vt:lpstr>
      <vt:lpstr>academie</vt:lpstr>
      <vt:lpstr>Académie</vt:lpstr>
      <vt:lpstr>bonus</vt:lpstr>
      <vt:lpstr>date</vt:lpstr>
      <vt:lpstr>'U5 Bonus'!OLE_LINK1</vt:lpstr>
      <vt:lpstr>'U5 Evaluation oral jury'!OLE_LINK1</vt:lpstr>
      <vt:lpstr>'U5 Evaluation Revue 1'!OLE_LINK1</vt:lpstr>
      <vt:lpstr>'U5 Evaluation Revue 2'!OLE_LINK1</vt:lpstr>
      <vt:lpstr>option</vt:lpstr>
      <vt:lpstr>OPTIONS</vt:lpstr>
      <vt:lpstr>'U5 Bonus'!Zone_d_impression</vt:lpstr>
      <vt:lpstr>'U5 Evaluation oral jury'!Zone_d_impression</vt:lpstr>
      <vt:lpstr>'U5 Evaluation Revue 1'!Zone_d_impression</vt:lpstr>
      <vt:lpstr>'U5 Evaluation Revue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M68134\M68134adm</dc:creator>
  <cp:lastModifiedBy>Gwenaelle Bricout</cp:lastModifiedBy>
  <cp:revision>19</cp:revision>
  <cp:lastPrinted>2024-01-08T09:55:46Z</cp:lastPrinted>
  <dcterms:created xsi:type="dcterms:W3CDTF">2018-03-08T13:28:01Z</dcterms:created>
  <dcterms:modified xsi:type="dcterms:W3CDTF">2024-01-08T09:59:15Z</dcterms:modified>
</cp:coreProperties>
</file>