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L:\dec\rc_dec4-1\4-ORGANISATION\BTS PILOTAGES AUTRES ACADEMIES\Secteur Industriel\BATIMENT\2024\"/>
    </mc:Choice>
  </mc:AlternateContent>
  <workbookProtection workbookAlgorithmName="SHA-512" workbookHashValue="zpCbey7eJmL/EfGHTP6JVvH33mWOzNw4wSTFbZ2ZW3WbexSk5vzX2DMlZ/cdVSBMAX1UI6hN6ZcdKwwKqNokjw==" workbookSaltValue="AXzEQi8wJxZrQRORsIuEXw==" workbookSpinCount="100000" lockStructure="1"/>
  <bookViews>
    <workbookView xWindow="0" yWindow="0" windowWidth="23040" windowHeight="9192"/>
  </bookViews>
  <sheets>
    <sheet name="Evaluation U5" sheetId="2" r:id="rId1"/>
    <sheet name="AIDE à l'Evaluation U5" sheetId="3" r:id="rId2"/>
  </sheets>
  <definedNames>
    <definedName name="Z_13CAE99E_1326_41E6_A214_B3512518385D_.wvu.Cols" localSheetId="1" hidden="1">'AIDE à l''Evaluation U5'!#REF!,'AIDE à l''Evaluation U5'!#REF!,'AIDE à l''Evaluation U5'!#REF!</definedName>
    <definedName name="Z_13CAE99E_1326_41E6_A214_B3512518385D_.wvu.Cols" localSheetId="0" hidden="1">'Evaluation U5'!#REF!,'Evaluation U5'!$L:$M,'Evaluation U5'!$O:$P</definedName>
    <definedName name="Z_13CAE99E_1326_41E6_A214_B3512518385D_.wvu.PrintArea" localSheetId="1" hidden="1">'AIDE à l''Evaluation U5'!$A$1:$B$1</definedName>
    <definedName name="Z_13CAE99E_1326_41E6_A214_B3512518385D_.wvu.PrintArea" localSheetId="0" hidden="1">'Evaluation U5'!$A$1:$Q$58</definedName>
    <definedName name="Z_16191AE1_2F5A_42AA_887D_525CB5F2CA29_.wvu.Cols" localSheetId="1" hidden="1">'AIDE à l''Evaluation U5'!#REF!,'AIDE à l''Evaluation U5'!#REF!</definedName>
    <definedName name="Z_16191AE1_2F5A_42AA_887D_525CB5F2CA29_.wvu.Cols" localSheetId="0" hidden="1">'Evaluation U5'!#REF!,'Evaluation U5'!$O:$O</definedName>
    <definedName name="Z_16191AE1_2F5A_42AA_887D_525CB5F2CA29_.wvu.PrintArea" localSheetId="1" hidden="1">'AIDE à l''Evaluation U5'!$A$1:$B$1</definedName>
    <definedName name="Z_16191AE1_2F5A_42AA_887D_525CB5F2CA29_.wvu.PrintArea" localSheetId="0" hidden="1">'Evaluation U5'!$A$1:$Q$58</definedName>
    <definedName name="Z_F185DBD7_6036_48F2_98F9_9161712F3941_.wvu.Cols" localSheetId="0" hidden="1">'Evaluation U5'!$B:$B,'Evaluation U5'!$L:$P</definedName>
    <definedName name="Z_F185DBD7_6036_48F2_98F9_9161712F3941_.wvu.PrintArea" localSheetId="1" hidden="1">'AIDE à l''Evaluation U5'!$A$1:$B$1</definedName>
    <definedName name="Z_F185DBD7_6036_48F2_98F9_9161712F3941_.wvu.PrintArea" localSheetId="0" hidden="1">'Evaluation U5'!$A$1:$Q$58</definedName>
    <definedName name="Z_F8FB7996_72BF_4471_BF91_62D3B191CB00_.wvu.Cols" localSheetId="1" hidden="1">'AIDE à l''Evaluation U5'!$B:$B,'AIDE à l''Evaluation U5'!#REF!,'AIDE à l''Evaluation U5'!#REF!,'AIDE à l''Evaluation U5'!#REF!</definedName>
    <definedName name="Z_F8FB7996_72BF_4471_BF91_62D3B191CB00_.wvu.PrintArea" localSheetId="1" hidden="1">'AIDE à l''Evaluation U5'!$A$1:$B$1</definedName>
    <definedName name="_xlnm.Print_Area" localSheetId="1">'AIDE à l''Evaluation U5'!$A$1:$B$44</definedName>
    <definedName name="_xlnm.Print_Area" localSheetId="0">'Evaluation U5'!$A$1:$Q$58</definedName>
  </definedNames>
  <calcPr calcId="162913"/>
  <customWorkbookViews>
    <customWorkbookView name="Impression" guid="{F185DBD7-6036-48F2-98F9-9161712F3941}" maximized="1" xWindow="-2409" yWindow="-9" windowWidth="2418" windowHeight="1368" activeSheetId="2"/>
    <customWorkbookView name="tout" guid="{16191AE1-2F5A-42AA-887D-525CB5F2CA29}" maximized="1" xWindow="-2409" yWindow="-9" windowWidth="2418" windowHeight="1368" activeSheetId="2"/>
    <customWorkbookView name="impression avec indicaterus" guid="{13CAE99E-1326-41E6-A214-B3512518385D}" maximized="1" xWindow="-1929" yWindow="-9" windowWidth="1938" windowHeight="1098"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5" i="2" l="1"/>
  <c r="L6" i="2"/>
  <c r="L7" i="2"/>
  <c r="L8" i="2"/>
  <c r="L9" i="2"/>
  <c r="L10" i="2"/>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L44" i="2"/>
  <c r="L4" i="2"/>
  <c r="H44" i="2" l="1"/>
  <c r="H43" i="2"/>
  <c r="H42" i="2"/>
  <c r="H41" i="2"/>
  <c r="H40" i="2"/>
  <c r="H39" i="2"/>
  <c r="H38" i="2"/>
  <c r="H13" i="2"/>
  <c r="H9" i="2"/>
  <c r="E53" i="2" l="1"/>
  <c r="M17" i="2"/>
  <c r="M18" i="2"/>
  <c r="M19" i="2"/>
  <c r="M20" i="2"/>
  <c r="M21" i="2"/>
  <c r="M22" i="2"/>
  <c r="M23" i="2"/>
  <c r="M25" i="2"/>
  <c r="M26" i="2"/>
  <c r="M27" i="2"/>
  <c r="M29" i="2"/>
  <c r="M30" i="2"/>
  <c r="M31" i="2"/>
  <c r="M32" i="2"/>
  <c r="M33" i="2"/>
  <c r="M35" i="2"/>
  <c r="M36" i="2"/>
  <c r="M38" i="2"/>
  <c r="M39" i="2"/>
  <c r="M40" i="2"/>
  <c r="M41" i="2"/>
  <c r="M42" i="2"/>
  <c r="M43" i="2"/>
  <c r="M44" i="2"/>
  <c r="M13" i="2"/>
  <c r="M14" i="2"/>
  <c r="M15" i="2"/>
  <c r="M5" i="2"/>
  <c r="M6" i="2"/>
  <c r="M8" i="2"/>
  <c r="M9" i="2"/>
  <c r="M10" i="2"/>
  <c r="M11" i="2"/>
  <c r="M4" i="2"/>
  <c r="N37" i="2"/>
  <c r="N34" i="2"/>
  <c r="N28" i="2"/>
  <c r="N24" i="2"/>
  <c r="N16" i="2"/>
  <c r="N12" i="2"/>
  <c r="N7" i="2"/>
  <c r="N3" i="2"/>
  <c r="H25" i="2"/>
  <c r="H26" i="2"/>
  <c r="H27" i="2"/>
  <c r="H29" i="2"/>
  <c r="H30" i="2"/>
  <c r="H31" i="2"/>
  <c r="H32" i="2"/>
  <c r="H4" i="2"/>
  <c r="N45" i="2" l="1"/>
  <c r="E50" i="2" s="1"/>
  <c r="H5" i="2"/>
  <c r="J41" i="2"/>
  <c r="J36" i="2"/>
  <c r="J13" i="2"/>
  <c r="J15" i="2"/>
  <c r="J11" i="2"/>
  <c r="J26" i="2"/>
  <c r="H18" i="2"/>
  <c r="H21" i="2"/>
  <c r="H15" i="2"/>
  <c r="H10" i="2"/>
  <c r="H23" i="2"/>
  <c r="H22" i="2"/>
  <c r="H20" i="2"/>
  <c r="H19" i="2"/>
  <c r="H17" i="2"/>
  <c r="H36" i="2"/>
  <c r="H35" i="2"/>
  <c r="H33" i="2"/>
  <c r="H6" i="2"/>
  <c r="H14" i="2"/>
  <c r="H8" i="2"/>
  <c r="H11" i="2"/>
  <c r="H2" i="2" l="1"/>
  <c r="J17" i="2"/>
  <c r="J44" i="2"/>
  <c r="J27" i="2"/>
  <c r="J29" i="2"/>
  <c r="J32" i="2"/>
  <c r="J43" i="2"/>
  <c r="J33" i="2"/>
  <c r="J25" i="2"/>
  <c r="J9" i="2"/>
  <c r="J35" i="2"/>
  <c r="J30" i="2"/>
  <c r="J8" i="2"/>
  <c r="J21" i="2"/>
  <c r="J19" i="2"/>
  <c r="J31" i="2"/>
  <c r="J18" i="2"/>
  <c r="J10" i="2"/>
  <c r="J14" i="2"/>
  <c r="J20" i="2"/>
  <c r="J39" i="2"/>
  <c r="J23" i="2"/>
  <c r="J42" i="2"/>
  <c r="J38" i="2"/>
  <c r="E54" i="2"/>
  <c r="J40" i="2"/>
  <c r="J22" i="2"/>
  <c r="J4" i="2"/>
  <c r="J5" i="2"/>
  <c r="J6" i="2"/>
  <c r="O45" i="2" l="1"/>
  <c r="J12" i="2" s="1"/>
  <c r="K13" i="2" l="1"/>
  <c r="K15" i="2"/>
  <c r="K14" i="2"/>
  <c r="M45" i="2"/>
  <c r="J24" i="2"/>
  <c r="J3" i="2"/>
  <c r="K4" i="2" s="1"/>
  <c r="J28" i="2"/>
  <c r="J7" i="2"/>
  <c r="K9" i="2" s="1"/>
  <c r="J37" i="2"/>
  <c r="J34" i="2"/>
  <c r="J16" i="2"/>
  <c r="K41" i="2" l="1"/>
  <c r="K43" i="2"/>
  <c r="K44" i="2"/>
  <c r="K42" i="2"/>
  <c r="K12" i="2"/>
  <c r="K36" i="2"/>
  <c r="K35" i="2"/>
  <c r="K33" i="2"/>
  <c r="K32" i="2"/>
  <c r="K30" i="2"/>
  <c r="K29" i="2"/>
  <c r="K31" i="2"/>
  <c r="K39" i="2"/>
  <c r="K38" i="2"/>
  <c r="K40" i="2"/>
  <c r="K25" i="2"/>
  <c r="K26" i="2"/>
  <c r="K27" i="2"/>
  <c r="K5" i="2"/>
  <c r="K6" i="2"/>
  <c r="K22" i="2"/>
  <c r="K19" i="2"/>
  <c r="K20" i="2"/>
  <c r="K23" i="2"/>
  <c r="K21" i="2"/>
  <c r="K18" i="2"/>
  <c r="K17" i="2"/>
  <c r="K11" i="2"/>
  <c r="K10" i="2"/>
  <c r="K8" i="2"/>
  <c r="K28" i="2" l="1"/>
  <c r="K7" i="2"/>
  <c r="K34" i="2"/>
  <c r="K37" i="2"/>
  <c r="K24" i="2"/>
  <c r="K16" i="2"/>
  <c r="K3" i="2"/>
  <c r="P45" i="2" l="1"/>
  <c r="E46" i="2"/>
</calcChain>
</file>

<file path=xl/sharedStrings.xml><?xml version="1.0" encoding="utf-8"?>
<sst xmlns="http://schemas.openxmlformats.org/spreadsheetml/2006/main" count="247" uniqueCount="115">
  <si>
    <t>Compétences évaluées</t>
  </si>
  <si>
    <t>Indicateurs de performance</t>
  </si>
  <si>
    <t xml:space="preserve"> /20</t>
  </si>
  <si>
    <t>/20</t>
  </si>
  <si>
    <t>Appréciation globale</t>
  </si>
  <si>
    <t>Noms des Evaluateurs</t>
  </si>
  <si>
    <t>Signatures</t>
  </si>
  <si>
    <t>Date</t>
  </si>
  <si>
    <t>Note brute obtenue par calcul automatique :</t>
  </si>
  <si>
    <t>ELEMENTS DE QUESTIONNEMENT</t>
  </si>
  <si>
    <t>% évalué</t>
  </si>
  <si>
    <t>Note sur 20 attribuée par le jury (note brute + ou - 1 point):</t>
  </si>
  <si>
    <t>Plus de 2/3 des indicateurs doivent être évalués</t>
  </si>
  <si>
    <r>
      <t xml:space="preserve">NOM </t>
    </r>
    <r>
      <rPr>
        <b/>
        <sz val="12"/>
        <rFont val="Arial"/>
        <family val="2"/>
      </rPr>
      <t xml:space="preserve">DU CANDIDAT:  </t>
    </r>
    <r>
      <rPr>
        <b/>
        <sz val="12"/>
        <color rgb="FFFF0000"/>
        <rFont val="Arial"/>
        <family val="2"/>
      </rPr>
      <t xml:space="preserve">
PRENOM </t>
    </r>
    <r>
      <rPr>
        <b/>
        <sz val="12"/>
        <color theme="1"/>
        <rFont val="Arial"/>
        <family val="2"/>
      </rPr>
      <t>DU</t>
    </r>
    <r>
      <rPr>
        <b/>
        <sz val="12"/>
        <color rgb="FFFF0000"/>
        <rFont val="Arial"/>
        <family val="2"/>
      </rPr>
      <t xml:space="preserve"> </t>
    </r>
    <r>
      <rPr>
        <b/>
        <sz val="12"/>
        <color theme="1"/>
        <rFont val="Arial"/>
        <family val="2"/>
      </rPr>
      <t xml:space="preserve">CANDIDAT:  </t>
    </r>
  </si>
  <si>
    <t>C7. Quantifier les besoins et estimer le coût d’un ouvrage élémentaire</t>
  </si>
  <si>
    <t>C.8 Etablir les procédés de réalisation</t>
  </si>
  <si>
    <t>C.9 Elaborer le processus de réalisation d’un ouvrage</t>
  </si>
  <si>
    <t>C.10 Analyser les risques et proposer des solutions</t>
  </si>
  <si>
    <t>C.11 Planifier les travaux</t>
  </si>
  <si>
    <t>C.12 Définir l’installation de chantier</t>
  </si>
  <si>
    <t>C.13 Etablir les documents préalables à l’ouverture d’un chantier</t>
  </si>
  <si>
    <t>C.14 Elaborer le budget travaux</t>
  </si>
  <si>
    <t>Etablir le métré ou l’avant-métré de l’ouvrage élémentaire</t>
  </si>
  <si>
    <t>Calculer le coût de l’ouvrage</t>
  </si>
  <si>
    <t>Formaliser une offre de prix</t>
  </si>
  <si>
    <t>Inventorier les procédés de réalisation adaptés à l’ouvrage</t>
  </si>
  <si>
    <t>Comparer les avantages et les inconvénients des procédés de réalisation envisagés</t>
  </si>
  <si>
    <t>Choisir le procédé de réalisation des ouvrages élémentaires</t>
  </si>
  <si>
    <t>Etablir un récapitulatif des procédés de réalisation retenus</t>
  </si>
  <si>
    <t>Définir le phasage de réalisation de l’ouvrage</t>
  </si>
  <si>
    <t>Concevoir le cycle d’une structure répétitive</t>
  </si>
  <si>
    <t>Concevoir une solution de réalisation pour des éléments singuliers</t>
  </si>
  <si>
    <t>Extraire du dossier marché les données contractuelles</t>
  </si>
  <si>
    <t>Elaborer le calendrier de travaux prévisionnel d’exécution du gros œuvre</t>
  </si>
  <si>
    <t>Etablir les calendriers de travaux prévisionnels</t>
  </si>
  <si>
    <t>Etablir la chronologie d’exécution des tâches du second-œuvre</t>
  </si>
  <si>
    <t>Identifier les caractéristiques du site et de son environnement</t>
  </si>
  <si>
    <t>Choisir et positionner un engin de levage</t>
  </si>
  <si>
    <t>Dimensionner et/ou positionner les éléments du chantier</t>
  </si>
  <si>
    <t>Etablir le plan d’installation de chantier (PIC)</t>
  </si>
  <si>
    <t>Compléter les demandes d’autorisations (installation de grues, permissions de voirie, …)</t>
  </si>
  <si>
    <t>Compléter les déclarations réglementaires (déclaration d’ouverture du chantier, déclaration d’intention de commencement de travaux, …)</t>
  </si>
  <si>
    <t>Extraire, des solutions mises au point, les données nécessaires à l’établissement du budget y compris dans le cas de travaux modificatifs</t>
  </si>
  <si>
    <t>Consulter des fournisseurs</t>
  </si>
  <si>
    <t>Analyser les offres de prix et sélectionner les fournisseurs</t>
  </si>
  <si>
    <t>Evaluer les coûts prévisionnels, en déboursés secs des ouvrages élémentaires</t>
  </si>
  <si>
    <t>Evaluer les coûts prévisionnels des frais de chantier</t>
  </si>
  <si>
    <t>Consulter les sous-traitants</t>
  </si>
  <si>
    <t>Préparer les documents de suivi : budget-dépenses</t>
  </si>
  <si>
    <t>Les hypothèses de calcul sont formalisées. Les quantités sont calculées avec une précision adaptée à l'ouvrage.</t>
  </si>
  <si>
    <t>Le coût estimé comprend toutes les dépenses et est réaliste.</t>
  </si>
  <si>
    <t>L'offre de prix comprend toutes les informations nécessaires à l'exploitation par le client.</t>
  </si>
  <si>
    <t>Une liste des procédés est établie. Les procédés sont adaptés à l'ouvrage.</t>
  </si>
  <si>
    <t>Un tableau comparatif listant les avantages et inconvénients est élaboré en fonction de critères adaptés. Une comparaison qualitative est réalisée.</t>
  </si>
  <si>
    <t>Les choix seront clairement explicités et pourront également résulter d’une analyse économique.</t>
  </si>
  <si>
    <t>Un tableau récapitulatif des procédés retenus est fourni.</t>
  </si>
  <si>
    <t>Le phasage de réalisation est réaliste, il tient compte des quantités et des moyens de l’entreprise.</t>
  </si>
  <si>
    <t>Le cyclage est réaliste, il tient compte des données de l’ouvrage et des moyens de l’entreprise. Les points singuliers sont identifiés.</t>
  </si>
  <si>
    <t>Les solutions sont conformes aux normes et à la règlementation en vigueur. Les notes de calcul et les croquis sont exploitables.</t>
  </si>
  <si>
    <t>Les exigences et dispositions contractuelles sont identifiées. Les critères de contrôle sont explicités.</t>
  </si>
  <si>
    <t>Les mesures de prévention et  de contrôle sont définies, en cohérence avec l’analyse des risques sur l’ouvrage, les points critiques et points d’arrêt sont précisés, les interfaces entre corps d’état sont identifiés et caractérisés.</t>
  </si>
  <si>
    <t>Les fiches (contrôle, réception des supports) sont pertinentes.</t>
  </si>
  <si>
    <t>Les principaux risques sont identifiés, caractérisés et hiérarchisés, les mesures de prévention sont définies. Les données générales et administratives sont renseignées.</t>
  </si>
  <si>
    <t>Les fiches procédures particulières sont rédigées, les mesures de prévention sont définies</t>
  </si>
  <si>
    <t>La solution respecte les exigences du marché et les règles en vigueur (gestion des déchets et effluents, mesures de protection des riverains, gestion des énergies, ...)</t>
  </si>
  <si>
    <t>L’enclenchement des tâches respecte les phasages donnés, les crédits</t>
  </si>
  <si>
    <t>horaires de main d'œuvre et les équipes sont définies.</t>
  </si>
  <si>
    <t>Les dates clés sont précisées, les calendriers particuliers sont cohérents avec le calendrier prévisionnel et optimisés</t>
  </si>
  <si>
    <t>Les données et contraintes à prendre en compte sont inventoriées. Les informations manquantes sont listées.</t>
  </si>
  <si>
    <t>Le choix de l'engin de levage est adapté au projet.</t>
  </si>
  <si>
    <t>Les choix sont adaptés au site et aux besoins et justifiés. Les solutions respectent les exigences contractuelles.</t>
  </si>
  <si>
    <t>Le choix d'approvisionnement du béton (BPE ou centrale à béton) est argumenté en fonction de critères pertinents.</t>
  </si>
  <si>
    <t>Le document est exploitable. Les différentes phases d’installation sont fournies. Les informations nécessaires pour procéder à l’installation, au repli et pour obtenir les autorisations administratives sont fournies</t>
  </si>
  <si>
    <t>Tous les documents nécessaires sont produits et renseignés, prêts à être transmis.</t>
  </si>
  <si>
    <t>Les données utiles sont répertoriées.</t>
  </si>
  <si>
    <t>La demande de prix comprend les caractéristiques des matières, les quantités et les conditions de livraison.</t>
  </si>
  <si>
    <t>Les offres sont comparées sur la base des critères définis.</t>
  </si>
  <si>
    <t>Une décomposition par postes est effectuée.</t>
  </si>
  <si>
    <t>Les coûts prennent en compte les solutions retenues.</t>
  </si>
  <si>
    <t>La demande de prix comprend la nature, les spécifications techniques et les quantités des travaux sous-traités. Les offres sont comparées sur la base des critères définis.</t>
  </si>
  <si>
    <t>Le budget en coût de réalisation est calculé, les coûts et quantités</t>
  </si>
  <si>
    <t>BTS BATIMENT
U5
Annexe 7: Aide à l'évaluation</t>
  </si>
  <si>
    <r>
      <rPr>
        <b/>
        <sz val="16"/>
        <color rgb="FF0070C0"/>
        <rFont val="Arial"/>
        <family val="2"/>
      </rPr>
      <t>SECURITE:</t>
    </r>
    <r>
      <rPr>
        <b/>
        <sz val="16"/>
        <color theme="1"/>
        <rFont val="Arial"/>
        <family val="2"/>
      </rPr>
      <t xml:space="preserve"> Analyser les risques professionnels</t>
    </r>
  </si>
  <si>
    <r>
      <rPr>
        <b/>
        <sz val="16"/>
        <color rgb="FF0070C0"/>
        <rFont val="Arial"/>
        <family val="2"/>
      </rPr>
      <t xml:space="preserve">QUALITE: </t>
    </r>
    <r>
      <rPr>
        <b/>
        <sz val="16"/>
        <color theme="1"/>
        <rFont val="Arial"/>
        <family val="2"/>
      </rPr>
      <t>Elaborer tout ou partie du plan d’assurance qualité</t>
    </r>
  </si>
  <si>
    <r>
      <rPr>
        <b/>
        <sz val="16"/>
        <color rgb="FF0070C0"/>
        <rFont val="Arial"/>
        <family val="2"/>
      </rPr>
      <t>QUALITE:</t>
    </r>
    <r>
      <rPr>
        <b/>
        <sz val="16"/>
        <color theme="1"/>
        <rFont val="Arial"/>
        <family val="2"/>
      </rPr>
      <t xml:space="preserve"> Rédiger une procédure de contrôle</t>
    </r>
  </si>
  <si>
    <r>
      <rPr>
        <b/>
        <sz val="16"/>
        <color rgb="FF0070C0"/>
        <rFont val="Arial"/>
        <family val="2"/>
      </rPr>
      <t>SECURITE:</t>
    </r>
    <r>
      <rPr>
        <b/>
        <sz val="16"/>
        <color theme="1"/>
        <rFont val="Arial"/>
        <family val="2"/>
      </rPr>
      <t xml:space="preserve"> Elaborer tout ou partie du plan particulier de sécurité et de protection de la santé (PPSPS)</t>
    </r>
  </si>
  <si>
    <r>
      <rPr>
        <b/>
        <sz val="16"/>
        <color rgb="FF0070C0"/>
        <rFont val="Arial"/>
        <family val="2"/>
      </rPr>
      <t>ENVIRONNEMENT:</t>
    </r>
    <r>
      <rPr>
        <b/>
        <sz val="16"/>
        <color theme="1"/>
        <rFont val="Arial"/>
        <family val="2"/>
      </rPr>
      <t xml:space="preserve"> Appliquer la démarche qualité environnementale sur chantier aux solutions de réalisation retenues</t>
    </r>
  </si>
  <si>
    <r>
      <rPr>
        <b/>
        <sz val="18"/>
        <color rgb="FF0070C0"/>
        <rFont val="Arial"/>
        <family val="2"/>
      </rPr>
      <t>SECURITE:</t>
    </r>
    <r>
      <rPr>
        <b/>
        <sz val="18"/>
        <color theme="1"/>
        <rFont val="Arial"/>
        <family val="2"/>
      </rPr>
      <t xml:space="preserve"> Analyser les risques professionnels</t>
    </r>
  </si>
  <si>
    <r>
      <rPr>
        <b/>
        <sz val="18"/>
        <color rgb="FF0070C0"/>
        <rFont val="Arial"/>
        <family val="2"/>
      </rPr>
      <t xml:space="preserve">QUALITE: </t>
    </r>
    <r>
      <rPr>
        <b/>
        <sz val="18"/>
        <color theme="1"/>
        <rFont val="Arial"/>
        <family val="2"/>
      </rPr>
      <t>Elaborer tout ou partie du plan d’assurance qualité</t>
    </r>
  </si>
  <si>
    <r>
      <rPr>
        <b/>
        <sz val="18"/>
        <color rgb="FF0070C0"/>
        <rFont val="Arial"/>
        <family val="2"/>
      </rPr>
      <t>QUALITE:</t>
    </r>
    <r>
      <rPr>
        <b/>
        <sz val="18"/>
        <color theme="1"/>
        <rFont val="Arial"/>
        <family val="2"/>
      </rPr>
      <t xml:space="preserve"> Rédiger une procédure de contrôle</t>
    </r>
  </si>
  <si>
    <r>
      <rPr>
        <b/>
        <sz val="18"/>
        <color rgb="FF0070C0"/>
        <rFont val="Arial"/>
        <family val="2"/>
      </rPr>
      <t>SECURITE:</t>
    </r>
    <r>
      <rPr>
        <b/>
        <sz val="18"/>
        <color theme="1"/>
        <rFont val="Arial"/>
        <family val="2"/>
      </rPr>
      <t xml:space="preserve"> Elaborer tout ou partie du plan particulier de sécurité et de protection de la santé (PPSPS)</t>
    </r>
  </si>
  <si>
    <r>
      <rPr>
        <b/>
        <sz val="18"/>
        <color rgb="FF0070C0"/>
        <rFont val="Arial"/>
        <family val="2"/>
      </rPr>
      <t>ENVIRONNEMENT:</t>
    </r>
    <r>
      <rPr>
        <b/>
        <sz val="18"/>
        <color theme="1"/>
        <rFont val="Arial"/>
        <family val="2"/>
      </rPr>
      <t xml:space="preserve"> Appliquer la démarche qualité environnementale sur chantier aux solutions de réalisation retenues</t>
    </r>
  </si>
  <si>
    <t>BTS BATIMENT
U5
Annexe 7: Fiche d'évaluation</t>
  </si>
  <si>
    <t>Poids initial</t>
  </si>
  <si>
    <t>Points</t>
  </si>
  <si>
    <t>Poids réel</t>
  </si>
  <si>
    <t>COMPETENCES EVALUEES</t>
  </si>
  <si>
    <r>
      <t xml:space="preserve">Seules les cases </t>
    </r>
    <r>
      <rPr>
        <b/>
        <sz val="14"/>
        <color rgb="FFFF0000"/>
        <rFont val="Arial"/>
        <family val="2"/>
      </rPr>
      <t>VERTES</t>
    </r>
    <r>
      <rPr>
        <b/>
        <sz val="12"/>
        <color rgb="FFFF0000"/>
        <rFont val="Arial"/>
        <family val="2"/>
      </rPr>
      <t xml:space="preserve"> sont à remplir par la commission d'évaluation</t>
    </r>
  </si>
  <si>
    <r>
      <rPr>
        <b/>
        <sz val="16"/>
        <color rgb="FF0070C0"/>
        <rFont val="Arial"/>
        <family val="2"/>
      </rPr>
      <t>QUALITE:</t>
    </r>
    <r>
      <rPr>
        <b/>
        <sz val="16"/>
        <color theme="1"/>
        <rFont val="Arial"/>
        <family val="2"/>
      </rPr>
      <t xml:space="preserve"> Analyser les risques liés à la réalisation de l'ouvrage</t>
    </r>
  </si>
  <si>
    <r>
      <rPr>
        <b/>
        <sz val="18"/>
        <color rgb="FF0070C0"/>
        <rFont val="Arial"/>
        <family val="2"/>
      </rPr>
      <t>QUALITE:</t>
    </r>
    <r>
      <rPr>
        <b/>
        <sz val="18"/>
        <color theme="1"/>
        <rFont val="Arial"/>
        <family val="2"/>
      </rPr>
      <t xml:space="preserve"> Analyser les risques liés à la réalisation de l'ouvrage</t>
    </r>
  </si>
  <si>
    <t>Établir le mode approvisionnement des matériaux ou éléments de structure</t>
  </si>
  <si>
    <t>Le choix d'approvisionnement des matériaux ou éléments de structure (BPE, centrale à béton, produits préfabriqués) est argumenté en fonction de critères pertinents.</t>
  </si>
  <si>
    <t>EVALUE</t>
  </si>
  <si>
    <t>OUI</t>
  </si>
  <si>
    <t>x</t>
  </si>
  <si>
    <t>CTRL CMP</t>
  </si>
  <si>
    <t>Chaque comp est évaluée</t>
  </si>
  <si>
    <t>Poids pris</t>
  </si>
  <si>
    <t>Ctrl saisie</t>
  </si>
  <si>
    <t xml:space="preserve">ATTENTION, si le symbole ◄ apparait dans cette colonne, l'évaluation est mal renseignée sur la ligne       </t>
  </si>
  <si>
    <t>Compétences</t>
  </si>
  <si>
    <t>X</t>
  </si>
  <si>
    <t>Établir le mode d'approvisionnement des matériaux ou des éléments de structure</t>
  </si>
  <si>
    <t>Chaque compétence DOIT être évaluée</t>
  </si>
  <si>
    <t>SESSION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</si>
</sst>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39" x14ac:knownFonts="1">
    <font>
      <sz val="11"/>
      <color theme="1"/>
      <name val="Calibri"/>
      <family val="2"/>
      <scheme val="minor"/>
    </font>
    <font>
      <sz val="11"/>
      <color theme="1"/>
      <name val="Calibri"/>
      <family val="2"/>
      <scheme val="minor"/>
    </font>
    <font>
      <b/>
      <sz val="11"/>
      <color theme="1"/>
      <name val="Arial"/>
      <family val="2"/>
    </font>
    <font>
      <sz val="11"/>
      <color theme="1"/>
      <name val="Arial"/>
      <family val="2"/>
    </font>
    <font>
      <b/>
      <sz val="12"/>
      <color theme="1"/>
      <name val="Arial"/>
      <family val="2"/>
    </font>
    <font>
      <sz val="12"/>
      <color theme="1"/>
      <name val="Arial"/>
      <family val="2"/>
    </font>
    <font>
      <b/>
      <sz val="18"/>
      <color theme="1"/>
      <name val="Arial"/>
      <family val="2"/>
    </font>
    <font>
      <b/>
      <sz val="11"/>
      <color rgb="FFFF0000"/>
      <name val="Arial"/>
      <family val="2"/>
    </font>
    <font>
      <b/>
      <sz val="12"/>
      <color rgb="FFFF0000"/>
      <name val="Arial"/>
      <family val="2"/>
    </font>
    <font>
      <b/>
      <sz val="20"/>
      <color theme="1"/>
      <name val="Arial"/>
      <family val="2"/>
    </font>
    <font>
      <sz val="11"/>
      <color rgb="FFFF0000"/>
      <name val="Arial"/>
      <family val="2"/>
    </font>
    <font>
      <b/>
      <i/>
      <sz val="12"/>
      <color theme="1"/>
      <name val="Arial"/>
      <family val="2"/>
    </font>
    <font>
      <sz val="9"/>
      <color rgb="FFFF0000"/>
      <name val="Arial"/>
      <family val="2"/>
    </font>
    <font>
      <sz val="10"/>
      <color theme="1"/>
      <name val="Arial"/>
      <family val="2"/>
    </font>
    <font>
      <sz val="10"/>
      <color rgb="FFFF0000"/>
      <name val="Arial"/>
      <family val="2"/>
    </font>
    <font>
      <b/>
      <sz val="10"/>
      <color theme="1"/>
      <name val="Arial"/>
      <family val="2"/>
    </font>
    <font>
      <i/>
      <sz val="12"/>
      <color theme="1"/>
      <name val="Arial"/>
      <family val="2"/>
    </font>
    <font>
      <b/>
      <sz val="11"/>
      <color indexed="10"/>
      <name val="Arial"/>
      <family val="2"/>
    </font>
    <font>
      <i/>
      <sz val="8"/>
      <color indexed="10"/>
      <name val="Arial"/>
      <family val="2"/>
    </font>
    <font>
      <sz val="9"/>
      <name val="Arial"/>
      <family val="2"/>
    </font>
    <font>
      <b/>
      <sz val="12"/>
      <name val="Arial"/>
      <family val="2"/>
    </font>
    <font>
      <b/>
      <sz val="16"/>
      <name val="Arial"/>
      <family val="2"/>
    </font>
    <font>
      <i/>
      <sz val="9"/>
      <name val="Arial"/>
      <family val="2"/>
    </font>
    <font>
      <b/>
      <sz val="10"/>
      <name val="Arial"/>
      <family val="2"/>
    </font>
    <font>
      <b/>
      <sz val="9"/>
      <name val="Arial"/>
      <family val="2"/>
    </font>
    <font>
      <sz val="10"/>
      <name val="Arial"/>
      <family val="2"/>
    </font>
    <font>
      <sz val="12"/>
      <name val="Arial"/>
      <family val="2"/>
    </font>
    <font>
      <b/>
      <sz val="14"/>
      <color theme="1"/>
      <name val="Arial"/>
      <family val="2"/>
    </font>
    <font>
      <b/>
      <sz val="14"/>
      <color rgb="FFFF0000"/>
      <name val="Arial"/>
      <family val="2"/>
    </font>
    <font>
      <b/>
      <sz val="16"/>
      <color theme="1"/>
      <name val="Arial"/>
      <family val="2"/>
    </font>
    <font>
      <sz val="16"/>
      <color theme="1"/>
      <name val="Arial"/>
      <family val="2"/>
    </font>
    <font>
      <sz val="14"/>
      <color rgb="FFFF0000"/>
      <name val="Arial"/>
      <family val="2"/>
    </font>
    <font>
      <b/>
      <sz val="16"/>
      <color rgb="FF0070C0"/>
      <name val="Arial"/>
      <family val="2"/>
    </font>
    <font>
      <sz val="18"/>
      <color theme="1"/>
      <name val="Arial"/>
      <family val="2"/>
    </font>
    <font>
      <b/>
      <sz val="18"/>
      <color rgb="FF0070C0"/>
      <name val="Arial"/>
      <family val="2"/>
    </font>
    <font>
      <b/>
      <sz val="16"/>
      <color rgb="FFFF0000"/>
      <name val="Arial"/>
      <family val="2"/>
    </font>
    <font>
      <sz val="18"/>
      <color rgb="FFFF0000"/>
      <name val="Arial"/>
      <family val="2"/>
    </font>
    <font>
      <b/>
      <i/>
      <sz val="10"/>
      <name val="Arial"/>
      <family val="2"/>
    </font>
    <font>
      <b/>
      <sz val="11"/>
      <color theme="0"/>
      <name val="Arial"/>
      <family val="2"/>
    </font>
  </fonts>
  <fills count="7">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191">
    <xf numFmtId="0" fontId="0" fillId="0" borderId="0" xfId="0"/>
    <xf numFmtId="0" fontId="4" fillId="0" borderId="31" xfId="0" applyFont="1" applyBorder="1" applyAlignment="1">
      <alignment horizontal="center" vertical="center" wrapText="1"/>
    </xf>
    <xf numFmtId="0" fontId="9" fillId="0" borderId="29" xfId="0" applyFont="1" applyFill="1" applyBorder="1" applyAlignment="1">
      <alignment vertical="center" wrapText="1"/>
    </xf>
    <xf numFmtId="0" fontId="3" fillId="0" borderId="29" xfId="0" applyFont="1" applyBorder="1"/>
    <xf numFmtId="0" fontId="10" fillId="0" borderId="29" xfId="0" applyFont="1" applyBorder="1" applyAlignment="1">
      <alignment horizontal="center"/>
    </xf>
    <xf numFmtId="0" fontId="3" fillId="0" borderId="0" xfId="0" applyFont="1"/>
    <xf numFmtId="0" fontId="4" fillId="0" borderId="23" xfId="0" applyFont="1" applyBorder="1" applyAlignment="1">
      <alignment horizontal="center" vertical="center" wrapText="1"/>
    </xf>
    <xf numFmtId="0" fontId="11" fillId="0" borderId="36" xfId="0" applyFont="1" applyBorder="1" applyAlignment="1">
      <alignment horizontal="center" vertical="center" wrapText="1"/>
    </xf>
    <xf numFmtId="0" fontId="4" fillId="0" borderId="38" xfId="0" applyFont="1" applyBorder="1" applyAlignment="1">
      <alignment horizontal="center"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textRotation="90" wrapText="1"/>
    </xf>
    <xf numFmtId="0" fontId="14" fillId="0" borderId="0" xfId="0" applyFont="1" applyBorder="1" applyAlignment="1">
      <alignment horizontal="center" vertical="center" textRotation="90" wrapText="1"/>
    </xf>
    <xf numFmtId="0" fontId="13" fillId="0" borderId="0" xfId="0" applyFont="1" applyAlignment="1">
      <alignment horizontal="center" vertical="center" textRotation="90" wrapText="1"/>
    </xf>
    <xf numFmtId="0" fontId="3" fillId="0" borderId="0" xfId="0" applyFont="1" applyFill="1" applyBorder="1" applyAlignment="1">
      <alignment horizontal="left" vertical="center" wrapText="1"/>
    </xf>
    <xf numFmtId="0" fontId="12" fillId="0" borderId="0" xfId="0" applyFont="1" applyBorder="1" applyAlignment="1">
      <alignment horizontal="center" vertical="center" textRotation="90" wrapText="1"/>
    </xf>
    <xf numFmtId="0" fontId="17" fillId="0" borderId="0" xfId="0" applyFont="1" applyFill="1" applyBorder="1" applyAlignment="1">
      <alignment horizontal="left" vertical="center"/>
    </xf>
    <xf numFmtId="9" fontId="5" fillId="0" borderId="1" xfId="1" applyNumberFormat="1" applyFont="1" applyFill="1" applyBorder="1" applyAlignment="1">
      <alignment horizontal="right"/>
    </xf>
    <xf numFmtId="9" fontId="16" fillId="0" borderId="37" xfId="1" applyFont="1" applyBorder="1" applyAlignment="1">
      <alignment horizontal="center"/>
    </xf>
    <xf numFmtId="2" fontId="5" fillId="0" borderId="20" xfId="1" applyNumberFormat="1" applyFont="1" applyFill="1" applyBorder="1" applyAlignment="1"/>
    <xf numFmtId="0" fontId="12" fillId="0" borderId="0" xfId="0" applyFont="1" applyBorder="1"/>
    <xf numFmtId="9" fontId="12" fillId="0" borderId="0" xfId="0" applyNumberFormat="1" applyFont="1" applyBorder="1" applyAlignment="1">
      <alignment horizontal="center"/>
    </xf>
    <xf numFmtId="0" fontId="3" fillId="0" borderId="0" xfId="0" applyFont="1" applyBorder="1"/>
    <xf numFmtId="1" fontId="10" fillId="0" borderId="0" xfId="0" applyNumberFormat="1" applyFont="1" applyBorder="1" applyAlignment="1">
      <alignment horizontal="center"/>
    </xf>
    <xf numFmtId="9" fontId="5" fillId="0" borderId="1" xfId="1" applyFont="1" applyFill="1" applyBorder="1" applyAlignment="1">
      <alignment horizontal="right"/>
    </xf>
    <xf numFmtId="0" fontId="10" fillId="0" borderId="0" xfId="0" applyFont="1" applyBorder="1" applyAlignment="1">
      <alignment horizontal="center"/>
    </xf>
    <xf numFmtId="9" fontId="5" fillId="0" borderId="1" xfId="0" applyNumberFormat="1" applyFont="1" applyFill="1" applyBorder="1" applyAlignment="1">
      <alignment horizontal="right"/>
    </xf>
    <xf numFmtId="0" fontId="18" fillId="0" borderId="0" xfId="0" applyFont="1" applyBorder="1" applyAlignment="1">
      <alignment vertical="center"/>
    </xf>
    <xf numFmtId="0" fontId="18" fillId="0" borderId="0" xfId="0" applyFont="1" applyBorder="1" applyAlignment="1">
      <alignment horizontal="center" vertical="center"/>
    </xf>
    <xf numFmtId="0" fontId="13" fillId="0" borderId="0" xfId="0" applyFont="1" applyBorder="1"/>
    <xf numFmtId="0" fontId="2" fillId="0" borderId="0" xfId="0" applyFont="1" applyBorder="1" applyAlignment="1"/>
    <xf numFmtId="0" fontId="3" fillId="0" borderId="41" xfId="0" applyFont="1" applyBorder="1"/>
    <xf numFmtId="0" fontId="19" fillId="0" borderId="0" xfId="0" applyFont="1" applyBorder="1" applyAlignment="1">
      <alignment horizontal="center" vertical="center"/>
    </xf>
    <xf numFmtId="0" fontId="19" fillId="0" borderId="0" xfId="0" applyFont="1" applyBorder="1" applyAlignment="1" applyProtection="1">
      <alignment vertical="top" wrapText="1"/>
      <protection locked="0"/>
    </xf>
    <xf numFmtId="0" fontId="19" fillId="0" borderId="26" xfId="0" applyFont="1" applyFill="1" applyBorder="1" applyAlignment="1" applyProtection="1">
      <alignment vertical="top" wrapText="1"/>
      <protection locked="0"/>
    </xf>
    <xf numFmtId="0" fontId="19" fillId="0" borderId="0" xfId="0" applyFont="1" applyBorder="1" applyAlignment="1" applyProtection="1">
      <alignment horizontal="center" vertical="top" wrapText="1"/>
      <protection locked="0"/>
    </xf>
    <xf numFmtId="0" fontId="24" fillId="0" borderId="0" xfId="0" applyFont="1" applyBorder="1" applyAlignment="1">
      <alignment horizontal="center" vertical="center"/>
    </xf>
    <xf numFmtId="0" fontId="23" fillId="0" borderId="29" xfId="0" applyFont="1" applyBorder="1" applyAlignment="1">
      <alignment vertical="center"/>
    </xf>
    <xf numFmtId="0" fontId="19" fillId="0" borderId="0" xfId="0" applyFont="1" applyBorder="1" applyAlignment="1" applyProtection="1">
      <alignment horizontal="center" vertical="center"/>
      <protection locked="0"/>
    </xf>
    <xf numFmtId="0" fontId="19" fillId="0" borderId="35" xfId="0" applyFont="1" applyBorder="1" applyAlignment="1" applyProtection="1">
      <alignment horizontal="center" vertical="center"/>
      <protection locked="0"/>
    </xf>
    <xf numFmtId="0" fontId="13" fillId="0" borderId="35" xfId="0" applyFont="1" applyBorder="1"/>
    <xf numFmtId="0" fontId="2" fillId="0" borderId="35" xfId="0" applyFont="1" applyBorder="1" applyAlignment="1"/>
    <xf numFmtId="0" fontId="12" fillId="0" borderId="35" xfId="0" applyFont="1" applyBorder="1"/>
    <xf numFmtId="0" fontId="3" fillId="0" borderId="35" xfId="0" applyFont="1" applyBorder="1"/>
    <xf numFmtId="0" fontId="10" fillId="0" borderId="35" xfId="0" applyFont="1" applyBorder="1" applyAlignment="1">
      <alignment horizontal="center"/>
    </xf>
    <xf numFmtId="0" fontId="3" fillId="0" borderId="40" xfId="0" applyFont="1" applyBorder="1"/>
    <xf numFmtId="0" fontId="13" fillId="0" borderId="0" xfId="0" applyFont="1"/>
    <xf numFmtId="0" fontId="13" fillId="0" borderId="0" xfId="0" applyFont="1" applyFill="1" applyAlignment="1">
      <alignment wrapText="1"/>
    </xf>
    <xf numFmtId="0" fontId="3" fillId="0" borderId="0" xfId="0" applyFont="1" applyAlignment="1">
      <alignment horizontal="center"/>
    </xf>
    <xf numFmtId="0" fontId="2" fillId="0" borderId="0" xfId="0" applyFont="1" applyAlignment="1"/>
    <xf numFmtId="0" fontId="12" fillId="0" borderId="0" xfId="0" applyFont="1"/>
    <xf numFmtId="0" fontId="10" fillId="0" borderId="0" xfId="0" applyFont="1" applyAlignment="1">
      <alignment horizontal="center"/>
    </xf>
    <xf numFmtId="0" fontId="20" fillId="0" borderId="7" xfId="0" applyFont="1" applyBorder="1" applyAlignment="1">
      <alignment horizontal="center" vertical="center"/>
    </xf>
    <xf numFmtId="0" fontId="21" fillId="0" borderId="4" xfId="0" applyFont="1" applyBorder="1" applyAlignment="1">
      <alignment vertical="center"/>
    </xf>
    <xf numFmtId="2" fontId="4" fillId="3" borderId="20" xfId="1" applyNumberFormat="1" applyFont="1" applyFill="1" applyBorder="1" applyAlignment="1">
      <alignment horizontal="center" vertical="center"/>
    </xf>
    <xf numFmtId="9" fontId="5" fillId="3" borderId="1" xfId="0" applyNumberFormat="1" applyFont="1" applyFill="1" applyBorder="1" applyAlignment="1">
      <alignment horizontal="center"/>
    </xf>
    <xf numFmtId="9" fontId="16" fillId="4" borderId="37" xfId="1" applyFont="1" applyFill="1" applyBorder="1" applyAlignment="1">
      <alignment horizontal="center"/>
    </xf>
    <xf numFmtId="2" fontId="5" fillId="4" borderId="20" xfId="1" applyNumberFormat="1" applyFont="1" applyFill="1" applyBorder="1" applyAlignment="1"/>
    <xf numFmtId="9" fontId="5" fillId="4" borderId="1" xfId="0" applyNumberFormat="1" applyFont="1" applyFill="1" applyBorder="1" applyAlignment="1">
      <alignment horizontal="right"/>
    </xf>
    <xf numFmtId="0" fontId="6" fillId="4" borderId="16" xfId="0" applyFont="1" applyFill="1" applyBorder="1" applyAlignment="1">
      <alignment horizontal="center" vertical="center" wrapText="1"/>
    </xf>
    <xf numFmtId="0" fontId="29" fillId="0" borderId="18" xfId="0" applyFont="1" applyBorder="1" applyAlignment="1">
      <alignment horizontal="center" vertical="center" wrapText="1"/>
    </xf>
    <xf numFmtId="0" fontId="29" fillId="0" borderId="19" xfId="0" applyFont="1" applyFill="1" applyBorder="1" applyAlignment="1">
      <alignment horizontal="center" vertical="center" wrapText="1"/>
    </xf>
    <xf numFmtId="0" fontId="29" fillId="0" borderId="33" xfId="0" applyFont="1" applyBorder="1" applyAlignment="1">
      <alignment vertical="center" wrapText="1"/>
    </xf>
    <xf numFmtId="0" fontId="30" fillId="0" borderId="1" xfId="0" applyFont="1" applyBorder="1" applyAlignment="1">
      <alignment vertical="center" wrapText="1"/>
    </xf>
    <xf numFmtId="0" fontId="29" fillId="4" borderId="33" xfId="0" applyFont="1" applyFill="1" applyBorder="1" applyAlignment="1">
      <alignment vertical="center" wrapText="1"/>
    </xf>
    <xf numFmtId="0" fontId="30" fillId="4" borderId="1" xfId="0" applyFont="1" applyFill="1" applyBorder="1" applyAlignment="1">
      <alignment vertical="center" wrapText="1"/>
    </xf>
    <xf numFmtId="0" fontId="30" fillId="0" borderId="0" xfId="0" applyFont="1" applyAlignment="1">
      <alignment wrapText="1"/>
    </xf>
    <xf numFmtId="0" fontId="30" fillId="0" borderId="0" xfId="0" applyFont="1" applyFill="1" applyAlignment="1">
      <alignment wrapText="1"/>
    </xf>
    <xf numFmtId="0" fontId="2" fillId="2" borderId="16" xfId="0" applyFont="1" applyFill="1" applyBorder="1" applyAlignment="1">
      <alignment vertical="center" wrapText="1"/>
    </xf>
    <xf numFmtId="0" fontId="31" fillId="0" borderId="0" xfId="0" applyFont="1" applyBorder="1" applyAlignment="1">
      <alignment horizontal="center" vertical="center"/>
    </xf>
    <xf numFmtId="0" fontId="29" fillId="0" borderId="1" xfId="0" applyFont="1" applyBorder="1" applyAlignment="1">
      <alignment vertical="center" wrapText="1"/>
    </xf>
    <xf numFmtId="0" fontId="30" fillId="0" borderId="12" xfId="0" applyFont="1" applyBorder="1" applyAlignment="1">
      <alignment vertical="center" wrapText="1"/>
    </xf>
    <xf numFmtId="0" fontId="29" fillId="0" borderId="46" xfId="0" applyFont="1" applyBorder="1" applyAlignment="1">
      <alignment vertical="center" wrapText="1"/>
    </xf>
    <xf numFmtId="0" fontId="29" fillId="0" borderId="34" xfId="0" applyFont="1" applyBorder="1" applyAlignment="1">
      <alignment vertical="center" wrapText="1"/>
    </xf>
    <xf numFmtId="0" fontId="29" fillId="0" borderId="45" xfId="0" applyFont="1" applyBorder="1" applyAlignment="1">
      <alignment vertical="center" wrapText="1"/>
    </xf>
    <xf numFmtId="0" fontId="30" fillId="4" borderId="12" xfId="0" applyFont="1" applyFill="1" applyBorder="1" applyAlignment="1">
      <alignment horizontal="left" vertical="center" wrapText="1" indent="1"/>
    </xf>
    <xf numFmtId="0" fontId="6" fillId="0" borderId="18" xfId="0" applyFont="1" applyBorder="1" applyAlignment="1">
      <alignment horizontal="center" vertical="center" wrapText="1"/>
    </xf>
    <xf numFmtId="0" fontId="6" fillId="0" borderId="19" xfId="0" applyFont="1" applyFill="1" applyBorder="1" applyAlignment="1">
      <alignment horizontal="center" vertical="center" wrapText="1"/>
    </xf>
    <xf numFmtId="0" fontId="6" fillId="4" borderId="33" xfId="0" applyFont="1" applyFill="1" applyBorder="1" applyAlignment="1">
      <alignment vertical="center" wrapText="1"/>
    </xf>
    <xf numFmtId="0" fontId="33" fillId="4" borderId="1" xfId="0" applyFont="1" applyFill="1" applyBorder="1" applyAlignment="1">
      <alignment vertical="center" wrapText="1"/>
    </xf>
    <xf numFmtId="0" fontId="6" fillId="0" borderId="1" xfId="0" applyFont="1" applyBorder="1" applyAlignment="1">
      <alignment vertical="center" wrapText="1"/>
    </xf>
    <xf numFmtId="0" fontId="33" fillId="0" borderId="12" xfId="0" applyFont="1" applyBorder="1" applyAlignment="1">
      <alignment vertical="center" wrapText="1"/>
    </xf>
    <xf numFmtId="0" fontId="6" fillId="0" borderId="46" xfId="0" applyFont="1" applyBorder="1" applyAlignment="1">
      <alignment vertical="center" wrapText="1"/>
    </xf>
    <xf numFmtId="0" fontId="6" fillId="0" borderId="33" xfId="0" applyFont="1" applyBorder="1" applyAlignment="1">
      <alignment vertical="center" wrapText="1"/>
    </xf>
    <xf numFmtId="0" fontId="33" fillId="0" borderId="1" xfId="0" applyFont="1" applyBorder="1" applyAlignment="1">
      <alignment vertical="center" wrapText="1"/>
    </xf>
    <xf numFmtId="0" fontId="6" fillId="0" borderId="34" xfId="0" applyFont="1" applyBorder="1" applyAlignment="1">
      <alignment vertical="center" wrapText="1"/>
    </xf>
    <xf numFmtId="0" fontId="33" fillId="4" borderId="1" xfId="0" applyFont="1" applyFill="1" applyBorder="1" applyAlignment="1">
      <alignment horizontal="left" vertical="center" wrapText="1" indent="1"/>
    </xf>
    <xf numFmtId="0" fontId="6" fillId="0" borderId="45" xfId="0" applyFont="1" applyBorder="1" applyAlignment="1">
      <alignment vertical="center" wrapText="1"/>
    </xf>
    <xf numFmtId="0" fontId="33" fillId="0" borderId="23" xfId="0" applyFont="1" applyBorder="1" applyAlignment="1">
      <alignment vertical="center" wrapText="1"/>
    </xf>
    <xf numFmtId="0" fontId="33" fillId="4" borderId="12" xfId="0" applyFont="1" applyFill="1" applyBorder="1" applyAlignment="1">
      <alignment horizontal="left" vertical="center" wrapText="1" indent="1"/>
    </xf>
    <xf numFmtId="0" fontId="29" fillId="0" borderId="31" xfId="0" applyFont="1" applyBorder="1" applyAlignment="1">
      <alignment horizontal="center" vertical="center" wrapText="1"/>
    </xf>
    <xf numFmtId="0" fontId="29" fillId="0" borderId="32" xfId="0" applyFont="1" applyBorder="1" applyAlignment="1">
      <alignment horizontal="center" vertical="center" wrapText="1"/>
    </xf>
    <xf numFmtId="0" fontId="29" fillId="0" borderId="34" xfId="0" applyFont="1" applyBorder="1" applyAlignment="1">
      <alignment vertical="top" wrapText="1"/>
    </xf>
    <xf numFmtId="9" fontId="26" fillId="3" borderId="1" xfId="0" applyNumberFormat="1" applyFont="1" applyFill="1" applyBorder="1" applyAlignment="1">
      <alignment horizontal="center"/>
    </xf>
    <xf numFmtId="9" fontId="26" fillId="3" borderId="1" xfId="1" applyFont="1" applyFill="1" applyBorder="1" applyAlignment="1">
      <alignment horizontal="center"/>
    </xf>
    <xf numFmtId="0" fontId="29" fillId="5" borderId="1" xfId="0" applyFont="1" applyFill="1" applyBorder="1" applyAlignment="1" applyProtection="1">
      <alignment horizontal="center" vertical="center"/>
      <protection locked="0"/>
    </xf>
    <xf numFmtId="0" fontId="29" fillId="5" borderId="11" xfId="0" applyFont="1" applyFill="1" applyBorder="1" applyAlignment="1" applyProtection="1">
      <alignment horizontal="center" vertical="center"/>
      <protection locked="0"/>
    </xf>
    <xf numFmtId="0" fontId="29" fillId="5" borderId="12" xfId="0" applyFont="1" applyFill="1" applyBorder="1" applyAlignment="1" applyProtection="1">
      <alignment horizontal="center" vertical="center"/>
      <protection locked="0"/>
    </xf>
    <xf numFmtId="0" fontId="29" fillId="5" borderId="13" xfId="0" applyFont="1" applyFill="1" applyBorder="1" applyAlignment="1" applyProtection="1">
      <alignment horizontal="center" vertical="center"/>
      <protection locked="0"/>
    </xf>
    <xf numFmtId="0" fontId="29" fillId="5" borderId="17" xfId="0" applyFont="1" applyFill="1" applyBorder="1" applyAlignment="1" applyProtection="1">
      <alignment horizontal="center" vertical="center"/>
      <protection locked="0"/>
    </xf>
    <xf numFmtId="0" fontId="29" fillId="5" borderId="21" xfId="0" applyFont="1" applyFill="1" applyBorder="1" applyAlignment="1" applyProtection="1">
      <alignment horizontal="center" vertical="center"/>
      <protection locked="0"/>
    </xf>
    <xf numFmtId="0" fontId="25" fillId="5" borderId="9" xfId="0" applyFont="1" applyFill="1" applyBorder="1" applyAlignment="1" applyProtection="1">
      <alignment horizontal="center" vertical="center" wrapText="1"/>
      <protection locked="0"/>
    </xf>
    <xf numFmtId="0" fontId="3" fillId="5" borderId="10" xfId="0" applyFont="1" applyFill="1" applyBorder="1" applyProtection="1">
      <protection locked="0"/>
    </xf>
    <xf numFmtId="0" fontId="25" fillId="5" borderId="11" xfId="0" applyFont="1" applyFill="1" applyBorder="1" applyAlignment="1" applyProtection="1">
      <alignment horizontal="center" vertical="center"/>
      <protection locked="0"/>
    </xf>
    <xf numFmtId="0" fontId="25" fillId="5" borderId="13" xfId="0" applyFont="1" applyFill="1" applyBorder="1" applyAlignment="1" applyProtection="1">
      <alignment horizontal="center" vertical="center"/>
      <protection locked="0"/>
    </xf>
    <xf numFmtId="0" fontId="35" fillId="0" borderId="33" xfId="0" applyFont="1" applyBorder="1" applyAlignment="1">
      <alignment vertical="center" wrapText="1"/>
    </xf>
    <xf numFmtId="0" fontId="36" fillId="0" borderId="1" xfId="0" applyFont="1" applyBorder="1" applyAlignment="1">
      <alignment vertical="center" wrapText="1"/>
    </xf>
    <xf numFmtId="0" fontId="29" fillId="2" borderId="10" xfId="0" applyFont="1" applyFill="1" applyBorder="1" applyAlignment="1" applyProtection="1">
      <alignment horizontal="center" vertical="center"/>
      <protection locked="0"/>
    </xf>
    <xf numFmtId="0" fontId="30" fillId="4" borderId="47" xfId="0" applyFont="1" applyFill="1" applyBorder="1" applyAlignment="1">
      <alignment horizontal="left" vertical="center" wrapText="1" indent="1"/>
    </xf>
    <xf numFmtId="0" fontId="29" fillId="4" borderId="1" xfId="0" applyFont="1" applyFill="1" applyBorder="1" applyAlignment="1" applyProtection="1">
      <alignment horizontal="center" vertical="center" wrapText="1"/>
      <protection locked="0"/>
    </xf>
    <xf numFmtId="0" fontId="3" fillId="0" borderId="29" xfId="0" applyFont="1" applyBorder="1" applyAlignment="1">
      <alignment wrapText="1"/>
    </xf>
    <xf numFmtId="0" fontId="7" fillId="0" borderId="0" xfId="0" applyFont="1" applyBorder="1" applyAlignment="1">
      <alignment horizontal="center"/>
    </xf>
    <xf numFmtId="165" fontId="3" fillId="0" borderId="0" xfId="0" applyNumberFormat="1" applyFont="1" applyBorder="1" applyAlignment="1">
      <alignment horizontal="center" vertical="center"/>
    </xf>
    <xf numFmtId="9" fontId="16" fillId="0" borderId="37" xfId="1" applyFont="1" applyFill="1" applyBorder="1" applyAlignment="1">
      <alignment horizontal="center"/>
    </xf>
    <xf numFmtId="0" fontId="7" fillId="0" borderId="4" xfId="0" applyFont="1" applyBorder="1" applyAlignment="1">
      <alignment vertical="center"/>
    </xf>
    <xf numFmtId="0" fontId="38" fillId="0" borderId="0" xfId="0" applyFont="1" applyBorder="1" applyAlignment="1">
      <alignment horizontal="center" vertical="center" wrapText="1"/>
    </xf>
    <xf numFmtId="0" fontId="12" fillId="0" borderId="0" xfId="0" applyFont="1" applyBorder="1" applyProtection="1"/>
    <xf numFmtId="2" fontId="31" fillId="0" borderId="0" xfId="0" applyNumberFormat="1" applyFont="1" applyBorder="1" applyAlignment="1">
      <alignment horizontal="center" vertical="center"/>
    </xf>
    <xf numFmtId="0" fontId="29" fillId="4" borderId="1" xfId="0" applyFont="1" applyFill="1" applyBorder="1" applyAlignment="1" applyProtection="1">
      <alignment horizontal="center" vertical="center"/>
      <protection locked="0"/>
    </xf>
    <xf numFmtId="0" fontId="29" fillId="4" borderId="11" xfId="0" applyFont="1" applyFill="1" applyBorder="1" applyAlignment="1" applyProtection="1">
      <alignment horizontal="center" vertical="center"/>
      <protection locked="0"/>
    </xf>
    <xf numFmtId="0" fontId="2" fillId="5" borderId="42" xfId="0" applyFont="1" applyFill="1" applyBorder="1" applyAlignment="1" applyProtection="1">
      <alignment horizontal="center" vertical="center"/>
      <protection locked="0"/>
    </xf>
    <xf numFmtId="0" fontId="2" fillId="5" borderId="43" xfId="0" applyFont="1" applyFill="1" applyBorder="1" applyAlignment="1" applyProtection="1">
      <alignment horizontal="center" vertical="center"/>
      <protection locked="0"/>
    </xf>
    <xf numFmtId="0" fontId="29" fillId="3" borderId="22" xfId="0" applyFont="1" applyFill="1" applyBorder="1" applyAlignment="1">
      <alignment horizontal="left" vertical="center" wrapText="1"/>
    </xf>
    <xf numFmtId="0" fontId="29" fillId="3" borderId="27" xfId="0" applyFont="1" applyFill="1" applyBorder="1" applyAlignment="1">
      <alignment horizontal="left" vertical="center" wrapText="1"/>
    </xf>
    <xf numFmtId="0" fontId="29" fillId="3" borderId="8" xfId="0" applyFont="1" applyFill="1" applyBorder="1" applyAlignment="1">
      <alignment horizontal="left" vertical="center" wrapText="1"/>
    </xf>
    <xf numFmtId="0" fontId="29" fillId="3" borderId="7" xfId="0" applyFont="1" applyFill="1" applyBorder="1" applyAlignment="1">
      <alignment horizontal="left" vertical="center" wrapText="1"/>
    </xf>
    <xf numFmtId="0" fontId="15" fillId="5" borderId="42" xfId="0" applyFont="1" applyFill="1" applyBorder="1" applyAlignment="1" applyProtection="1">
      <alignment horizontal="center" vertical="center" wrapText="1"/>
      <protection locked="0"/>
    </xf>
    <xf numFmtId="0" fontId="15" fillId="5" borderId="43" xfId="0" applyFont="1" applyFill="1" applyBorder="1" applyAlignment="1" applyProtection="1">
      <alignment horizontal="center" vertical="center" wrapText="1"/>
      <protection locked="0"/>
    </xf>
    <xf numFmtId="0" fontId="15" fillId="5" borderId="44" xfId="0" applyFont="1" applyFill="1" applyBorder="1" applyAlignment="1" applyProtection="1">
      <alignment horizontal="center" vertical="center" wrapText="1"/>
      <protection locked="0"/>
    </xf>
    <xf numFmtId="164" fontId="8" fillId="0" borderId="2"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25" fillId="5" borderId="14" xfId="0" applyFont="1" applyFill="1" applyBorder="1" applyAlignment="1" applyProtection="1">
      <alignment horizontal="center" vertical="center" wrapText="1"/>
      <protection locked="0"/>
    </xf>
    <xf numFmtId="0" fontId="3" fillId="5" borderId="15" xfId="0" applyFont="1" applyFill="1" applyBorder="1" applyProtection="1">
      <protection locked="0"/>
    </xf>
    <xf numFmtId="0" fontId="25" fillId="5" borderId="28" xfId="0" applyFont="1" applyFill="1" applyBorder="1" applyAlignment="1" applyProtection="1">
      <alignment horizontal="center" vertical="center"/>
      <protection locked="0"/>
    </xf>
    <xf numFmtId="0" fontId="25" fillId="5" borderId="29" xfId="0" applyFont="1" applyFill="1" applyBorder="1" applyAlignment="1" applyProtection="1">
      <alignment horizontal="center" vertical="center"/>
      <protection locked="0"/>
    </xf>
    <xf numFmtId="0" fontId="25" fillId="5" borderId="30" xfId="0" applyFont="1" applyFill="1" applyBorder="1" applyAlignment="1" applyProtection="1">
      <alignment horizontal="center" vertical="center"/>
      <protection locked="0"/>
    </xf>
    <xf numFmtId="0" fontId="25" fillId="5" borderId="39" xfId="0" applyFont="1" applyFill="1" applyBorder="1" applyAlignment="1" applyProtection="1">
      <alignment horizontal="center" vertical="center"/>
      <protection locked="0"/>
    </xf>
    <xf numFmtId="0" fontId="25" fillId="5" borderId="35" xfId="0" applyFont="1" applyFill="1" applyBorder="1" applyAlignment="1" applyProtection="1">
      <alignment horizontal="center" vertical="center"/>
      <protection locked="0"/>
    </xf>
    <xf numFmtId="0" fontId="25" fillId="5" borderId="40" xfId="0" applyFont="1" applyFill="1" applyBorder="1" applyAlignment="1" applyProtection="1">
      <alignment horizontal="center" vertical="center"/>
      <protection locked="0"/>
    </xf>
    <xf numFmtId="0" fontId="25" fillId="5" borderId="48" xfId="0" applyFont="1" applyFill="1" applyBorder="1" applyAlignment="1" applyProtection="1">
      <alignment horizontal="center" vertical="top" wrapText="1"/>
      <protection locked="0"/>
    </xf>
    <xf numFmtId="0" fontId="25" fillId="5" borderId="49" xfId="0" applyFont="1" applyFill="1" applyBorder="1" applyAlignment="1" applyProtection="1">
      <alignment horizontal="center" vertical="top" wrapText="1"/>
      <protection locked="0"/>
    </xf>
    <xf numFmtId="0" fontId="25" fillId="5" borderId="50" xfId="0" applyFont="1" applyFill="1" applyBorder="1" applyAlignment="1" applyProtection="1">
      <alignment horizontal="center" vertical="top" wrapText="1"/>
      <protection locked="0"/>
    </xf>
    <xf numFmtId="0" fontId="25" fillId="5" borderId="26" xfId="0" applyFont="1" applyFill="1" applyBorder="1" applyAlignment="1" applyProtection="1">
      <alignment horizontal="center" vertical="top" wrapText="1"/>
      <protection locked="0"/>
    </xf>
    <xf numFmtId="0" fontId="25" fillId="5" borderId="0" xfId="0" applyFont="1" applyFill="1" applyBorder="1" applyAlignment="1" applyProtection="1">
      <alignment horizontal="center" vertical="top" wrapText="1"/>
      <protection locked="0"/>
    </xf>
    <xf numFmtId="0" fontId="25" fillId="5" borderId="41" xfId="0" applyFont="1" applyFill="1" applyBorder="1" applyAlignment="1" applyProtection="1">
      <alignment horizontal="center" vertical="top" wrapText="1"/>
      <protection locked="0"/>
    </xf>
    <xf numFmtId="0" fontId="25" fillId="5" borderId="39" xfId="0" applyFont="1" applyFill="1" applyBorder="1" applyAlignment="1" applyProtection="1">
      <alignment horizontal="center" vertical="top" wrapText="1"/>
      <protection locked="0"/>
    </xf>
    <xf numFmtId="0" fontId="25" fillId="5" borderId="35" xfId="0" applyFont="1" applyFill="1" applyBorder="1" applyAlignment="1" applyProtection="1">
      <alignment horizontal="center" vertical="top" wrapText="1"/>
      <protection locked="0"/>
    </xf>
    <xf numFmtId="0" fontId="25" fillId="5" borderId="40" xfId="0" applyFont="1" applyFill="1" applyBorder="1" applyAlignment="1" applyProtection="1">
      <alignment horizontal="center" vertical="top" wrapText="1"/>
      <protection locked="0"/>
    </xf>
    <xf numFmtId="0" fontId="37" fillId="0" borderId="26" xfId="0" applyFont="1" applyBorder="1" applyAlignment="1">
      <alignment horizontal="center"/>
    </xf>
    <xf numFmtId="0" fontId="37" fillId="0" borderId="0" xfId="0" applyFont="1" applyBorder="1" applyAlignment="1">
      <alignment horizontal="center"/>
    </xf>
    <xf numFmtId="0" fontId="3" fillId="0" borderId="0"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40" xfId="0" applyFont="1" applyBorder="1" applyAlignment="1">
      <alignment horizontal="center" vertical="center" wrapText="1"/>
    </xf>
    <xf numFmtId="0" fontId="20" fillId="2" borderId="5" xfId="0" applyFont="1" applyFill="1" applyBorder="1" applyAlignment="1">
      <alignment horizontal="center" vertical="center"/>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22" fillId="0" borderId="26" xfId="0" applyFont="1" applyBorder="1" applyAlignment="1">
      <alignment horizontal="right" vertical="center"/>
    </xf>
    <xf numFmtId="0" fontId="22" fillId="0" borderId="0" xfId="0" applyFont="1" applyBorder="1" applyAlignment="1">
      <alignment horizontal="right" vertical="center"/>
    </xf>
    <xf numFmtId="0" fontId="17" fillId="6" borderId="28" xfId="0" applyFont="1" applyFill="1" applyBorder="1" applyAlignment="1">
      <alignment horizontal="center" vertical="center" wrapText="1"/>
    </xf>
    <xf numFmtId="0" fontId="17" fillId="6" borderId="29" xfId="0" applyFont="1" applyFill="1" applyBorder="1" applyAlignment="1">
      <alignment horizontal="center" vertical="center" wrapText="1"/>
    </xf>
    <xf numFmtId="0" fontId="26" fillId="0" borderId="26" xfId="0" applyFont="1" applyBorder="1" applyAlignment="1">
      <alignment horizontal="right" vertical="center"/>
    </xf>
    <xf numFmtId="0" fontId="26" fillId="0" borderId="0" xfId="0" applyFont="1" applyBorder="1" applyAlignment="1">
      <alignment horizontal="right" vertical="center"/>
    </xf>
    <xf numFmtId="0" fontId="20" fillId="0" borderId="26" xfId="0" applyFont="1" applyBorder="1" applyAlignment="1">
      <alignment horizontal="right" vertical="center"/>
    </xf>
    <xf numFmtId="0" fontId="20" fillId="0" borderId="0" xfId="0" applyFont="1" applyBorder="1" applyAlignment="1">
      <alignment horizontal="right" vertical="center"/>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23" fillId="0" borderId="26" xfId="0" applyFont="1" applyBorder="1" applyAlignment="1">
      <alignment horizontal="center" vertical="center"/>
    </xf>
    <xf numFmtId="0" fontId="23" fillId="0" borderId="0" xfId="0" applyFont="1" applyBorder="1" applyAlignment="1">
      <alignment horizontal="center" vertical="center"/>
    </xf>
    <xf numFmtId="0" fontId="23" fillId="0" borderId="39" xfId="0" applyFont="1" applyBorder="1" applyAlignment="1">
      <alignment horizontal="center" vertical="center"/>
    </xf>
    <xf numFmtId="0" fontId="23" fillId="0" borderId="35" xfId="0" applyFont="1" applyBorder="1" applyAlignment="1">
      <alignment horizontal="center" vertical="center"/>
    </xf>
    <xf numFmtId="0" fontId="8" fillId="5" borderId="2" xfId="0" applyFont="1" applyFill="1" applyBorder="1" applyAlignment="1" applyProtection="1">
      <alignment horizontal="left" vertical="center" wrapText="1"/>
      <protection locked="0"/>
    </xf>
    <xf numFmtId="0" fontId="9" fillId="5" borderId="3" xfId="0" applyFont="1" applyFill="1" applyBorder="1" applyAlignment="1" applyProtection="1">
      <alignment horizontal="left" vertical="center" wrapText="1"/>
      <protection locked="0"/>
    </xf>
    <xf numFmtId="0" fontId="9" fillId="5" borderId="4" xfId="0" applyFont="1" applyFill="1" applyBorder="1" applyAlignment="1" applyProtection="1">
      <alignment horizontal="left" vertical="center" wrapText="1"/>
      <protection locked="0"/>
    </xf>
    <xf numFmtId="0" fontId="8" fillId="0" borderId="0" xfId="0" applyFont="1" applyBorder="1" applyAlignment="1">
      <alignment horizontal="center" vertical="top"/>
    </xf>
    <xf numFmtId="0" fontId="8" fillId="0" borderId="41" xfId="0" applyFont="1" applyBorder="1" applyAlignment="1">
      <alignment horizontal="center" vertical="top"/>
    </xf>
    <xf numFmtId="164" fontId="21" fillId="5" borderId="2" xfId="0" applyNumberFormat="1" applyFont="1" applyFill="1" applyBorder="1" applyAlignment="1" applyProtection="1">
      <alignment horizontal="center" vertical="center"/>
      <protection locked="0"/>
    </xf>
    <xf numFmtId="164" fontId="21" fillId="5" borderId="3" xfId="0" applyNumberFormat="1" applyFont="1" applyFill="1" applyBorder="1" applyAlignment="1" applyProtection="1">
      <alignment horizontal="center" vertical="center"/>
      <protection locked="0"/>
    </xf>
    <xf numFmtId="0" fontId="20" fillId="0" borderId="28" xfId="0" applyFont="1" applyBorder="1" applyAlignment="1">
      <alignment horizontal="center" vertical="center"/>
    </xf>
    <xf numFmtId="0" fontId="20" fillId="0" borderId="29" xfId="0" applyFont="1" applyBorder="1" applyAlignment="1">
      <alignment horizontal="center" vertical="center"/>
    </xf>
    <xf numFmtId="0" fontId="20" fillId="0" borderId="30" xfId="0" applyFont="1" applyBorder="1" applyAlignment="1">
      <alignment horizontal="center" vertical="center"/>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37" fillId="0" borderId="28" xfId="0" applyFont="1" applyBorder="1" applyAlignment="1">
      <alignment horizontal="center" vertical="center"/>
    </xf>
    <xf numFmtId="0" fontId="37" fillId="0" borderId="29" xfId="0" applyFont="1" applyBorder="1" applyAlignment="1">
      <alignment horizontal="center" vertical="center"/>
    </xf>
    <xf numFmtId="9" fontId="27" fillId="0" borderId="26" xfId="0" applyNumberFormat="1" applyFont="1" applyBorder="1" applyAlignment="1">
      <alignment horizontal="center" vertical="center"/>
    </xf>
    <xf numFmtId="9" fontId="27" fillId="0" borderId="0" xfId="0" applyNumberFormat="1" applyFont="1" applyBorder="1" applyAlignment="1">
      <alignment horizontal="center" vertical="center"/>
    </xf>
    <xf numFmtId="0" fontId="2" fillId="5" borderId="44" xfId="0" applyFont="1" applyFill="1" applyBorder="1" applyAlignment="1" applyProtection="1">
      <alignment horizontal="center" vertical="center"/>
      <protection locked="0"/>
    </xf>
    <xf numFmtId="0" fontId="6" fillId="4" borderId="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3" borderId="22" xfId="0" applyFont="1" applyFill="1" applyBorder="1" applyAlignment="1">
      <alignment horizontal="left" vertical="center" wrapText="1"/>
    </xf>
    <xf numFmtId="0" fontId="6" fillId="3" borderId="27" xfId="0" applyFont="1" applyFill="1" applyBorder="1" applyAlignment="1">
      <alignment horizontal="left" vertical="center" wrapText="1"/>
    </xf>
  </cellXfs>
  <cellStyles count="2">
    <cellStyle name="Normal" xfId="0" builtinId="0"/>
    <cellStyle name="Pourcentage" xfId="1" builtinId="5"/>
  </cellStyles>
  <dxfs count="26">
    <dxf>
      <fill>
        <patternFill>
          <bgColor rgb="FFFFFF00"/>
        </patternFill>
      </fill>
    </dxf>
    <dxf>
      <fill>
        <patternFill>
          <bgColor rgb="FFFFFF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6" tint="0.39994506668294322"/>
        </patternFill>
      </fill>
    </dxf>
    <dxf>
      <fill>
        <patternFill>
          <bgColor rgb="FFFF8989"/>
        </patternFill>
      </fill>
    </dxf>
  </dxfs>
  <tableStyles count="0" defaultTableStyle="TableStyleMedium2" defaultPivotStyle="PivotStyleLight16"/>
  <colors>
    <mruColors>
      <color rgb="FFFFFF99"/>
      <color rgb="FFFF89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47624</xdr:colOff>
      <xdr:row>44</xdr:row>
      <xdr:rowOff>115093</xdr:rowOff>
    </xdr:from>
    <xdr:to>
      <xdr:col>7</xdr:col>
      <xdr:colOff>222249</xdr:colOff>
      <xdr:row>44</xdr:row>
      <xdr:rowOff>317500</xdr:rowOff>
    </xdr:to>
    <xdr:sp macro="" textlink="">
      <xdr:nvSpPr>
        <xdr:cNvPr id="5" name="Flèche à angle droit 4">
          <a:extLst>
            <a:ext uri="{FF2B5EF4-FFF2-40B4-BE49-F238E27FC236}">
              <a16:creationId xmlns:a16="http://schemas.microsoft.com/office/drawing/2014/main" id="{00000000-0008-0000-0000-000005000000}"/>
            </a:ext>
          </a:extLst>
        </xdr:cNvPr>
        <xdr:cNvSpPr/>
      </xdr:nvSpPr>
      <xdr:spPr>
        <a:xfrm>
          <a:off x="10398124" y="7179468"/>
          <a:ext cx="174625" cy="202407"/>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twoCellAnchor editAs="oneCell">
    <xdr:from>
      <xdr:col>9</xdr:col>
      <xdr:colOff>149679</xdr:colOff>
      <xdr:row>46</xdr:row>
      <xdr:rowOff>29937</xdr:rowOff>
    </xdr:from>
    <xdr:to>
      <xdr:col>16</xdr:col>
      <xdr:colOff>8258175</xdr:colOff>
      <xdr:row>57</xdr:row>
      <xdr:rowOff>754260</xdr:rowOff>
    </xdr:to>
    <xdr:pic>
      <xdr:nvPicPr>
        <xdr:cNvPr id="2" name="Image 1">
          <a:extLst>
            <a:ext uri="{FF2B5EF4-FFF2-40B4-BE49-F238E27FC236}">
              <a16:creationId xmlns:a16="http://schemas.microsoft.com/office/drawing/2014/main" id="{951E8177-D040-4F3B-AE1B-0A84CD6BB01A}"/>
            </a:ext>
          </a:extLst>
        </xdr:cNvPr>
        <xdr:cNvPicPr>
          <a:picLocks noChangeAspect="1"/>
        </xdr:cNvPicPr>
      </xdr:nvPicPr>
      <xdr:blipFill>
        <a:blip xmlns:r="http://schemas.openxmlformats.org/officeDocument/2006/relationships" r:embed="rId1"/>
        <a:stretch>
          <a:fillRect/>
        </a:stretch>
      </xdr:blipFill>
      <xdr:spPr>
        <a:xfrm>
          <a:off x="10001250" y="23121258"/>
          <a:ext cx="9361713" cy="588551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Q58"/>
  <sheetViews>
    <sheetView tabSelected="1" zoomScale="70" zoomScaleNormal="70" zoomScaleSheetLayoutView="94" zoomScalePageLayoutView="60" workbookViewId="0">
      <pane ySplit="2" topLeftCell="A3" activePane="bottomLeft" state="frozenSplit"/>
      <selection pane="bottomLeft" activeCell="R5" sqref="R5"/>
    </sheetView>
  </sheetViews>
  <sheetFormatPr baseColWidth="10" defaultColWidth="11.6640625" defaultRowHeight="13.8" x14ac:dyDescent="0.25"/>
  <cols>
    <col min="1" max="1" width="92.77734375" style="45" customWidth="1"/>
    <col min="2" max="2" width="94.77734375" style="46" hidden="1" customWidth="1"/>
    <col min="3" max="3" width="17.6640625" style="47" customWidth="1"/>
    <col min="4" max="7" width="4.109375" style="5" customWidth="1"/>
    <col min="8" max="8" width="3.33203125" style="21" customWidth="1"/>
    <col min="9" max="9" width="9.21875" style="47" customWidth="1"/>
    <col min="10" max="10" width="9.77734375" style="45" customWidth="1"/>
    <col min="11" max="11" width="8" style="48" bestFit="1" customWidth="1"/>
    <col min="12" max="12" width="5" style="49" hidden="1" customWidth="1"/>
    <col min="13" max="13" width="8" style="49" hidden="1" customWidth="1"/>
    <col min="14" max="14" width="14" style="5" hidden="1" customWidth="1"/>
    <col min="15" max="15" width="8" style="5" hidden="1" customWidth="1"/>
    <col min="16" max="16" width="7.77734375" style="50" hidden="1" customWidth="1"/>
    <col min="17" max="17" width="117.6640625" style="5" customWidth="1"/>
    <col min="18" max="16384" width="11.6640625" style="5"/>
  </cols>
  <sheetData>
    <row r="1" spans="1:17" ht="75.150000000000006" customHeight="1" thickBot="1" x14ac:dyDescent="0.3">
      <c r="A1" s="58" t="s">
        <v>92</v>
      </c>
      <c r="B1" s="67"/>
      <c r="C1" s="170" t="s">
        <v>13</v>
      </c>
      <c r="D1" s="171"/>
      <c r="E1" s="171"/>
      <c r="F1" s="171"/>
      <c r="G1" s="171"/>
      <c r="H1" s="171"/>
      <c r="I1" s="171"/>
      <c r="J1" s="171"/>
      <c r="K1" s="172"/>
      <c r="L1" s="2"/>
      <c r="M1" s="2"/>
      <c r="N1" s="109" t="s">
        <v>106</v>
      </c>
      <c r="O1" s="3"/>
      <c r="P1" s="4"/>
      <c r="Q1" s="58" t="s">
        <v>114</v>
      </c>
    </row>
    <row r="2" spans="1:17" s="12" customFormat="1" ht="43.95" customHeight="1" thickBot="1" x14ac:dyDescent="0.35">
      <c r="A2" s="59" t="s">
        <v>96</v>
      </c>
      <c r="B2" s="60" t="s">
        <v>1</v>
      </c>
      <c r="C2" s="1" t="s">
        <v>102</v>
      </c>
      <c r="D2" s="89">
        <v>0</v>
      </c>
      <c r="E2" s="89">
        <v>1</v>
      </c>
      <c r="F2" s="89">
        <v>2</v>
      </c>
      <c r="G2" s="90">
        <v>3</v>
      </c>
      <c r="H2" s="114">
        <f>COUNTIF(H4:H44,"◄")</f>
        <v>4</v>
      </c>
      <c r="I2" s="6" t="s">
        <v>93</v>
      </c>
      <c r="J2" s="7" t="s">
        <v>95</v>
      </c>
      <c r="K2" s="8" t="s">
        <v>94</v>
      </c>
      <c r="L2" s="9" t="s">
        <v>108</v>
      </c>
      <c r="M2" s="9" t="s">
        <v>107</v>
      </c>
      <c r="N2" s="9" t="s">
        <v>105</v>
      </c>
      <c r="O2" s="10"/>
      <c r="P2" s="11"/>
      <c r="Q2" s="59" t="s">
        <v>9</v>
      </c>
    </row>
    <row r="3" spans="1:17" s="12" customFormat="1" ht="30.6" customHeight="1" x14ac:dyDescent="0.25">
      <c r="A3" s="121" t="s">
        <v>14</v>
      </c>
      <c r="B3" s="122"/>
      <c r="C3" s="122"/>
      <c r="D3" s="123"/>
      <c r="E3" s="123"/>
      <c r="F3" s="123"/>
      <c r="G3" s="124"/>
      <c r="H3" s="13"/>
      <c r="I3" s="93">
        <v>0.15</v>
      </c>
      <c r="J3" s="93">
        <f>IF(N3="OK",I3/O$45,0)</f>
        <v>0.14999999999999997</v>
      </c>
      <c r="K3" s="53">
        <f>SUM(K4:K6)</f>
        <v>2.9999999999999991</v>
      </c>
      <c r="L3" s="14"/>
      <c r="M3" s="14"/>
      <c r="N3" s="110" t="str">
        <f>IF(COUNTIF(C4:C6,"OUI")&gt;0,"OK","PB")</f>
        <v>OK</v>
      </c>
      <c r="O3" s="10"/>
      <c r="P3" s="11"/>
      <c r="Q3" s="125"/>
    </row>
    <row r="4" spans="1:17" ht="35.4" customHeight="1" x14ac:dyDescent="0.3">
      <c r="A4" s="69" t="s">
        <v>22</v>
      </c>
      <c r="B4" s="64" t="s">
        <v>49</v>
      </c>
      <c r="C4" s="106" t="s">
        <v>103</v>
      </c>
      <c r="D4" s="94"/>
      <c r="E4" s="94"/>
      <c r="F4" s="94"/>
      <c r="G4" s="95" t="s">
        <v>111</v>
      </c>
      <c r="H4" s="15" t="str">
        <f>(IF(L4="","◄",""))</f>
        <v/>
      </c>
      <c r="I4" s="23">
        <v>0.4</v>
      </c>
      <c r="J4" s="17">
        <f>IF(M4=0,0,I4/SUM(M$4:M$6))</f>
        <v>0.4</v>
      </c>
      <c r="K4" s="18">
        <f>IF(C4="NON","",(IF(E4&lt;&gt;"",1/3,0)+IF(F4&lt;&gt;"",2/3,0)+IF(G4&lt;&gt;"",1,0))*J4*J$3*20)</f>
        <v>1.1999999999999997</v>
      </c>
      <c r="L4" s="115">
        <f>IF(C4="OUI",IF(COUNTBLANK(D4:G4)=3,1,""),1)</f>
        <v>1</v>
      </c>
      <c r="M4" s="20">
        <f>IF(C4="OUI",I4,0)</f>
        <v>0.4</v>
      </c>
      <c r="N4" s="21"/>
      <c r="O4" s="21"/>
      <c r="P4" s="24"/>
      <c r="Q4" s="126"/>
    </row>
    <row r="5" spans="1:17" ht="30.6" customHeight="1" thickBot="1" x14ac:dyDescent="0.35">
      <c r="A5" s="69" t="s">
        <v>23</v>
      </c>
      <c r="B5" s="70" t="s">
        <v>50</v>
      </c>
      <c r="C5" s="106" t="s">
        <v>103</v>
      </c>
      <c r="D5" s="94"/>
      <c r="E5" s="94"/>
      <c r="F5" s="94"/>
      <c r="G5" s="95" t="s">
        <v>111</v>
      </c>
      <c r="H5" s="15" t="str">
        <f t="shared" ref="H5:H6" si="0">(IF(L5="","◄",""))</f>
        <v/>
      </c>
      <c r="I5" s="23">
        <v>0.4</v>
      </c>
      <c r="J5" s="17">
        <f>IF(M5=0,0,I5/SUM(M$4:M$6))</f>
        <v>0.4</v>
      </c>
      <c r="K5" s="18">
        <f t="shared" ref="K5:K6" si="1">IF(C5="NON","",(IF(E5&lt;&gt;"",1/3,0)+IF(F5&lt;&gt;"",2/3,0)+IF(G5&lt;&gt;"",1,0))*J5*J$3*20)</f>
        <v>1.1999999999999997</v>
      </c>
      <c r="L5" s="115">
        <f t="shared" ref="L5:L44" si="2">IF(C5="OUI",IF(COUNTBLANK(D5:G5)=3,1,""),1)</f>
        <v>1</v>
      </c>
      <c r="M5" s="20">
        <f>IF(C5="OUI",I5,0)</f>
        <v>0.4</v>
      </c>
      <c r="N5" s="21"/>
      <c r="O5" s="21"/>
      <c r="P5" s="24"/>
      <c r="Q5" s="126"/>
    </row>
    <row r="6" spans="1:17" ht="30.6" customHeight="1" thickBot="1" x14ac:dyDescent="0.35">
      <c r="A6" s="71" t="s">
        <v>24</v>
      </c>
      <c r="B6" s="70" t="s">
        <v>51</v>
      </c>
      <c r="C6" s="106" t="s">
        <v>103</v>
      </c>
      <c r="D6" s="96"/>
      <c r="E6" s="96"/>
      <c r="F6" s="96"/>
      <c r="G6" s="97" t="s">
        <v>104</v>
      </c>
      <c r="H6" s="15" t="str">
        <f t="shared" si="0"/>
        <v/>
      </c>
      <c r="I6" s="23">
        <v>0.2</v>
      </c>
      <c r="J6" s="17">
        <f>IF(M6=0,0,I6/SUM(M$4:M$6))</f>
        <v>0.2</v>
      </c>
      <c r="K6" s="18">
        <f t="shared" si="1"/>
        <v>0.59999999999999987</v>
      </c>
      <c r="L6" s="115">
        <f t="shared" si="2"/>
        <v>1</v>
      </c>
      <c r="M6" s="20">
        <f>IF(C6="OUI",I6,0)</f>
        <v>0.2</v>
      </c>
      <c r="N6" s="21"/>
      <c r="O6" s="21"/>
      <c r="P6" s="24"/>
      <c r="Q6" s="126"/>
    </row>
    <row r="7" spans="1:17" ht="30.6" customHeight="1" x14ac:dyDescent="0.25">
      <c r="A7" s="121" t="s">
        <v>15</v>
      </c>
      <c r="B7" s="122"/>
      <c r="C7" s="122"/>
      <c r="D7" s="123"/>
      <c r="E7" s="123"/>
      <c r="F7" s="123"/>
      <c r="G7" s="124"/>
      <c r="H7" s="15"/>
      <c r="I7" s="54">
        <v>0.1</v>
      </c>
      <c r="J7" s="93">
        <f>IF(N7="OK",I7/O$45,0)</f>
        <v>9.9999999999999978E-2</v>
      </c>
      <c r="K7" s="53">
        <f>SUM(K8:K11)</f>
        <v>1.9999999999999996</v>
      </c>
      <c r="L7" s="115">
        <f t="shared" si="2"/>
        <v>1</v>
      </c>
      <c r="M7" s="20"/>
      <c r="N7" s="110" t="str">
        <f>IF(COUNTIF(C8:C11,"OUI")&gt;0,"OK","PB")</f>
        <v>OK</v>
      </c>
      <c r="O7" s="21"/>
      <c r="P7" s="24"/>
      <c r="Q7" s="119"/>
    </row>
    <row r="8" spans="1:17" ht="41.4" customHeight="1" x14ac:dyDescent="0.3">
      <c r="A8" s="61" t="s">
        <v>25</v>
      </c>
      <c r="B8" s="62" t="s">
        <v>52</v>
      </c>
      <c r="C8" s="106" t="s">
        <v>103</v>
      </c>
      <c r="D8" s="94"/>
      <c r="E8" s="94"/>
      <c r="F8" s="94"/>
      <c r="G8" s="95" t="s">
        <v>111</v>
      </c>
      <c r="H8" s="15" t="str">
        <f>(IF(L8="","◄",""))</f>
        <v/>
      </c>
      <c r="I8" s="25">
        <v>0.2</v>
      </c>
      <c r="J8" s="17">
        <f>IF(M8=0,0,I8/SUM(M$8:M$11))</f>
        <v>0.2</v>
      </c>
      <c r="K8" s="18">
        <f>IF(C8="NON","",(IF(E8&lt;&gt;"",1/3,0)+IF(F8&lt;&gt;"",2/3,0)+IF(G8&lt;&gt;"",1,0))*J8*J$7*20)</f>
        <v>0.39999999999999991</v>
      </c>
      <c r="L8" s="115">
        <f t="shared" si="2"/>
        <v>1</v>
      </c>
      <c r="M8" s="20">
        <f>IF(C8="OUI",I8,0)</f>
        <v>0.2</v>
      </c>
      <c r="N8" s="21"/>
      <c r="O8" s="21"/>
      <c r="P8" s="24"/>
      <c r="Q8" s="120"/>
    </row>
    <row r="9" spans="1:17" ht="48.6" customHeight="1" x14ac:dyDescent="0.3">
      <c r="A9" s="61" t="s">
        <v>26</v>
      </c>
      <c r="B9" s="62" t="s">
        <v>53</v>
      </c>
      <c r="C9" s="106" t="s">
        <v>103</v>
      </c>
      <c r="D9" s="94"/>
      <c r="E9" s="94"/>
      <c r="F9" s="94"/>
      <c r="G9" s="95" t="s">
        <v>111</v>
      </c>
      <c r="H9" s="15" t="str">
        <f>IF(C9="OUI",(IF(L9="","◄","")),"")</f>
        <v/>
      </c>
      <c r="I9" s="25">
        <v>0.2</v>
      </c>
      <c r="J9" s="17">
        <f>IF(M9=0,0,I9/SUM(M$8:M$11))</f>
        <v>0.2</v>
      </c>
      <c r="K9" s="18">
        <f t="shared" ref="K9:K11" si="3">IF(C9="NON","",(IF(E9&lt;&gt;"",1/3,0)+IF(F9&lt;&gt;"",2/3,0)+IF(G9&lt;&gt;"",1,0))*J9*J$7*20)</f>
        <v>0.39999999999999991</v>
      </c>
      <c r="L9" s="115">
        <f t="shared" si="2"/>
        <v>1</v>
      </c>
      <c r="M9" s="20">
        <f>IF(C9="OUI",I9,0)</f>
        <v>0.2</v>
      </c>
      <c r="N9" s="21"/>
      <c r="O9" s="21"/>
      <c r="P9" s="24"/>
      <c r="Q9" s="120"/>
    </row>
    <row r="10" spans="1:17" ht="48" customHeight="1" x14ac:dyDescent="0.3">
      <c r="A10" s="61" t="s">
        <v>27</v>
      </c>
      <c r="B10" s="64" t="s">
        <v>54</v>
      </c>
      <c r="C10" s="106" t="s">
        <v>103</v>
      </c>
      <c r="D10" s="94"/>
      <c r="E10" s="94"/>
      <c r="F10" s="94"/>
      <c r="G10" s="95" t="s">
        <v>111</v>
      </c>
      <c r="H10" s="15" t="str">
        <f>IF(C10="OUI",(IF(L10="","◄","")),"")</f>
        <v/>
      </c>
      <c r="I10" s="25">
        <v>0.4</v>
      </c>
      <c r="J10" s="17">
        <f>IF(M10=0,0,I10/SUM(M$8:M$11))</f>
        <v>0.4</v>
      </c>
      <c r="K10" s="18">
        <f t="shared" si="3"/>
        <v>0.79999999999999982</v>
      </c>
      <c r="L10" s="115">
        <f t="shared" si="2"/>
        <v>1</v>
      </c>
      <c r="M10" s="20">
        <f>IF(C10="OUI",I10,0)</f>
        <v>0.4</v>
      </c>
      <c r="N10" s="21"/>
      <c r="O10" s="21"/>
      <c r="P10" s="24"/>
      <c r="Q10" s="120"/>
    </row>
    <row r="11" spans="1:17" ht="45.6" customHeight="1" thickBot="1" x14ac:dyDescent="0.35">
      <c r="A11" s="72" t="s">
        <v>28</v>
      </c>
      <c r="B11" s="70" t="s">
        <v>55</v>
      </c>
      <c r="C11" s="106" t="s">
        <v>103</v>
      </c>
      <c r="D11" s="96"/>
      <c r="E11" s="96"/>
      <c r="F11" s="96"/>
      <c r="G11" s="97" t="s">
        <v>104</v>
      </c>
      <c r="H11" s="15" t="str">
        <f>IF(C11="OUI",(IF(L11="","◄","")),"")</f>
        <v/>
      </c>
      <c r="I11" s="25">
        <v>0.2</v>
      </c>
      <c r="J11" s="17">
        <f>IF(M11=0,0,I11/SUM(M$8:M$11))</f>
        <v>0.2</v>
      </c>
      <c r="K11" s="18">
        <f t="shared" si="3"/>
        <v>0.39999999999999991</v>
      </c>
      <c r="L11" s="115">
        <f t="shared" si="2"/>
        <v>1</v>
      </c>
      <c r="M11" s="20">
        <f>IF(C11="OUI",I11,0)</f>
        <v>0.2</v>
      </c>
      <c r="N11" s="21"/>
      <c r="O11" s="21"/>
      <c r="P11" s="24"/>
      <c r="Q11" s="120"/>
    </row>
    <row r="12" spans="1:17" ht="30.6" customHeight="1" x14ac:dyDescent="0.25">
      <c r="A12" s="121" t="s">
        <v>16</v>
      </c>
      <c r="B12" s="122"/>
      <c r="C12" s="123"/>
      <c r="D12" s="123"/>
      <c r="E12" s="123"/>
      <c r="F12" s="123"/>
      <c r="G12" s="124"/>
      <c r="H12" s="15"/>
      <c r="I12" s="92">
        <v>0.2</v>
      </c>
      <c r="J12" s="93">
        <f>IF(N12="OK",I12/O$45,0)</f>
        <v>0.19999999999999996</v>
      </c>
      <c r="K12" s="53">
        <f>SUM(K13:K15)</f>
        <v>3.9999999999999991</v>
      </c>
      <c r="L12" s="115">
        <f t="shared" si="2"/>
        <v>1</v>
      </c>
      <c r="M12" s="20"/>
      <c r="N12" s="110" t="str">
        <f>IF(COUNTIF(C13:C15,"OUI")&gt;0,"OK","PB")</f>
        <v>OK</v>
      </c>
      <c r="O12" s="21"/>
      <c r="P12" s="24"/>
      <c r="Q12" s="119"/>
    </row>
    <row r="13" spans="1:17" ht="30.6" customHeight="1" x14ac:dyDescent="0.3">
      <c r="A13" s="61" t="s">
        <v>29</v>
      </c>
      <c r="B13" s="64" t="s">
        <v>56</v>
      </c>
      <c r="C13" s="106" t="s">
        <v>103</v>
      </c>
      <c r="D13" s="94"/>
      <c r="E13" s="94"/>
      <c r="F13" s="94"/>
      <c r="G13" s="95" t="s">
        <v>104</v>
      </c>
      <c r="H13" s="15" t="str">
        <f>IF(C13="OUI",(IF(L13="","◄","")),"")</f>
        <v/>
      </c>
      <c r="I13" s="25">
        <v>0.4</v>
      </c>
      <c r="J13" s="112">
        <f>IF(M13=0,0,I13/SUM(M$13:M$15))</f>
        <v>0.4</v>
      </c>
      <c r="K13" s="18">
        <f>IF(C13="NON","",(IF(E13&lt;&gt;"",1/3,0)+IF(F13&lt;&gt;"",2/3,0)+IF(G13&lt;&gt;"",1,0))*J13*J$12*20)</f>
        <v>1.5999999999999996</v>
      </c>
      <c r="L13" s="115">
        <f t="shared" si="2"/>
        <v>1</v>
      </c>
      <c r="M13" s="20">
        <f>IF(C13="OUI",I13,0)</f>
        <v>0.4</v>
      </c>
      <c r="N13" s="21"/>
      <c r="O13" s="21"/>
      <c r="P13" s="24"/>
      <c r="Q13" s="120"/>
    </row>
    <row r="14" spans="1:17" ht="30.6" customHeight="1" x14ac:dyDescent="0.3">
      <c r="A14" s="61" t="s">
        <v>30</v>
      </c>
      <c r="B14" s="62" t="s">
        <v>57</v>
      </c>
      <c r="C14" s="106" t="s">
        <v>103</v>
      </c>
      <c r="D14" s="98"/>
      <c r="E14" s="98"/>
      <c r="F14" s="98"/>
      <c r="G14" s="99" t="s">
        <v>104</v>
      </c>
      <c r="H14" s="15" t="str">
        <f>IF(C14="OUI",(IF(L14="","◄","")),"")</f>
        <v/>
      </c>
      <c r="I14" s="25">
        <v>0.3</v>
      </c>
      <c r="J14" s="112">
        <f>IF(M14=0,0,I14/SUM(M$13:M$15))</f>
        <v>0.3</v>
      </c>
      <c r="K14" s="18">
        <f t="shared" ref="K14:K15" si="4">IF(C14="NON","",(IF(E14&lt;&gt;"",1/3,0)+IF(F14&lt;&gt;"",2/3,0)+IF(G14&lt;&gt;"",1,0))*J14*J$12*20)</f>
        <v>1.1999999999999997</v>
      </c>
      <c r="L14" s="115">
        <f t="shared" si="2"/>
        <v>1</v>
      </c>
      <c r="M14" s="20">
        <f>IF(C14="OUI",I14,0)</f>
        <v>0.3</v>
      </c>
      <c r="N14" s="21"/>
      <c r="O14" s="21"/>
      <c r="P14" s="24"/>
      <c r="Q14" s="120"/>
    </row>
    <row r="15" spans="1:17" ht="48.6" customHeight="1" thickBot="1" x14ac:dyDescent="0.35">
      <c r="A15" s="72" t="s">
        <v>31</v>
      </c>
      <c r="B15" s="70" t="s">
        <v>58</v>
      </c>
      <c r="C15" s="106" t="s">
        <v>103</v>
      </c>
      <c r="D15" s="96"/>
      <c r="E15" s="96"/>
      <c r="F15" s="96"/>
      <c r="G15" s="97" t="s">
        <v>104</v>
      </c>
      <c r="H15" s="15" t="str">
        <f>IF(C15="OUI",(IF(L15="","◄","")),"")</f>
        <v/>
      </c>
      <c r="I15" s="25">
        <v>0.3</v>
      </c>
      <c r="J15" s="112">
        <f>IF(M15=0,0,I15/SUM(M$13:M$15))</f>
        <v>0.3</v>
      </c>
      <c r="K15" s="18">
        <f t="shared" si="4"/>
        <v>1.1999999999999997</v>
      </c>
      <c r="L15" s="115">
        <f t="shared" si="2"/>
        <v>1</v>
      </c>
      <c r="M15" s="20">
        <f>IF(C15="OUI",I15,0)</f>
        <v>0.3</v>
      </c>
      <c r="N15" s="21"/>
      <c r="O15" s="21"/>
      <c r="P15" s="24"/>
      <c r="Q15" s="120"/>
    </row>
    <row r="16" spans="1:17" ht="30.6" customHeight="1" x14ac:dyDescent="0.25">
      <c r="A16" s="121" t="s">
        <v>17</v>
      </c>
      <c r="B16" s="122"/>
      <c r="C16" s="123"/>
      <c r="D16" s="123"/>
      <c r="E16" s="123"/>
      <c r="F16" s="123"/>
      <c r="G16" s="124"/>
      <c r="H16" s="15"/>
      <c r="I16" s="54">
        <v>0.1</v>
      </c>
      <c r="J16" s="93">
        <f>IF(N16="OK",I16/O$45,0)</f>
        <v>9.9999999999999978E-2</v>
      </c>
      <c r="K16" s="53">
        <f>SUM(K17:K23)</f>
        <v>1.9999999999999996</v>
      </c>
      <c r="L16" s="115">
        <f t="shared" si="2"/>
        <v>1</v>
      </c>
      <c r="M16" s="20"/>
      <c r="N16" s="110" t="str">
        <f>IF(COUNTIF(C17:C23,"OUI")&gt;0,"OK","PB")</f>
        <v>OK</v>
      </c>
      <c r="O16" s="21"/>
      <c r="P16" s="24"/>
      <c r="Q16" s="125"/>
    </row>
    <row r="17" spans="1:17" ht="40.799999999999997" x14ac:dyDescent="0.3">
      <c r="A17" s="61" t="s">
        <v>32</v>
      </c>
      <c r="B17" s="62" t="s">
        <v>59</v>
      </c>
      <c r="C17" s="106" t="s">
        <v>103</v>
      </c>
      <c r="D17" s="94"/>
      <c r="E17" s="94"/>
      <c r="F17" s="94"/>
      <c r="G17" s="95" t="s">
        <v>104</v>
      </c>
      <c r="H17" s="15" t="str">
        <f t="shared" ref="H17:H23" si="5">IF(C17="OUI",(IF(L17="","◄","")),"")</f>
        <v/>
      </c>
      <c r="I17" s="16">
        <v>0.1</v>
      </c>
      <c r="J17" s="112">
        <f t="shared" ref="J17:J23" si="6">IF(M17=0,0,I17/SUM(M$17:M$23))</f>
        <v>0.1</v>
      </c>
      <c r="K17" s="18">
        <f>IF(C17="NON","",(IF(E17&lt;&gt;"",1/3,0)+IF(F17&lt;&gt;"",2/3,0)+IF(G17&lt;&gt;"",1,0))*J17*J$16*20)</f>
        <v>0.19999999999999996</v>
      </c>
      <c r="L17" s="115">
        <f t="shared" si="2"/>
        <v>1</v>
      </c>
      <c r="M17" s="20">
        <f t="shared" ref="M17:M23" si="7">IF(C17="OUI",I17,0)</f>
        <v>0.1</v>
      </c>
      <c r="N17" s="21"/>
      <c r="O17" s="21"/>
      <c r="P17" s="22"/>
      <c r="Q17" s="126"/>
    </row>
    <row r="18" spans="1:17" ht="43.8" customHeight="1" thickBot="1" x14ac:dyDescent="0.35">
      <c r="A18" s="61" t="s">
        <v>98</v>
      </c>
      <c r="B18" s="74" t="s">
        <v>62</v>
      </c>
      <c r="C18" s="106" t="s">
        <v>103</v>
      </c>
      <c r="D18" s="94"/>
      <c r="E18" s="94"/>
      <c r="F18" s="94"/>
      <c r="G18" s="95" t="s">
        <v>104</v>
      </c>
      <c r="H18" s="15" t="str">
        <f t="shared" si="5"/>
        <v/>
      </c>
      <c r="I18" s="25">
        <v>0.2</v>
      </c>
      <c r="J18" s="112">
        <f t="shared" si="6"/>
        <v>0.2</v>
      </c>
      <c r="K18" s="18">
        <f t="shared" ref="K18:K23" si="8">IF(C18="NON","",(IF(E18&lt;&gt;"",1/3,0)+IF(F18&lt;&gt;"",2/3,0)+IF(G18&lt;&gt;"",1,0))*J18*J$16*20)</f>
        <v>0.39999999999999991</v>
      </c>
      <c r="L18" s="115">
        <f t="shared" si="2"/>
        <v>1</v>
      </c>
      <c r="M18" s="20">
        <f t="shared" si="7"/>
        <v>0.2</v>
      </c>
      <c r="N18" s="21"/>
      <c r="O18" s="21"/>
      <c r="P18" s="24"/>
      <c r="Q18" s="126"/>
    </row>
    <row r="19" spans="1:17" ht="45.6" customHeight="1" x14ac:dyDescent="0.3">
      <c r="A19" s="61" t="s">
        <v>83</v>
      </c>
      <c r="B19" s="62" t="s">
        <v>60</v>
      </c>
      <c r="C19" s="106" t="s">
        <v>103</v>
      </c>
      <c r="D19" s="94"/>
      <c r="E19" s="94"/>
      <c r="F19" s="94"/>
      <c r="G19" s="95" t="s">
        <v>104</v>
      </c>
      <c r="H19" s="15" t="str">
        <f t="shared" si="5"/>
        <v/>
      </c>
      <c r="I19" s="23">
        <v>0.1</v>
      </c>
      <c r="J19" s="112">
        <f t="shared" si="6"/>
        <v>0.1</v>
      </c>
      <c r="K19" s="18">
        <f t="shared" si="8"/>
        <v>0.19999999999999996</v>
      </c>
      <c r="L19" s="115">
        <f t="shared" si="2"/>
        <v>1</v>
      </c>
      <c r="M19" s="20">
        <f t="shared" si="7"/>
        <v>0.1</v>
      </c>
      <c r="N19" s="21"/>
      <c r="O19" s="21"/>
      <c r="P19" s="24"/>
      <c r="Q19" s="126"/>
    </row>
    <row r="20" spans="1:17" ht="30.6" customHeight="1" x14ac:dyDescent="0.3">
      <c r="A20" s="61" t="s">
        <v>84</v>
      </c>
      <c r="B20" s="62" t="s">
        <v>61</v>
      </c>
      <c r="C20" s="106" t="s">
        <v>103</v>
      </c>
      <c r="D20" s="94"/>
      <c r="E20" s="94"/>
      <c r="F20" s="94"/>
      <c r="G20" s="95" t="s">
        <v>104</v>
      </c>
      <c r="H20" s="15" t="str">
        <f t="shared" si="5"/>
        <v/>
      </c>
      <c r="I20" s="23">
        <v>0.1</v>
      </c>
      <c r="J20" s="112">
        <f t="shared" si="6"/>
        <v>0.1</v>
      </c>
      <c r="K20" s="18">
        <f t="shared" si="8"/>
        <v>0.19999999999999996</v>
      </c>
      <c r="L20" s="115">
        <f t="shared" si="2"/>
        <v>1</v>
      </c>
      <c r="M20" s="20">
        <f t="shared" si="7"/>
        <v>0.1</v>
      </c>
      <c r="N20" s="21"/>
      <c r="O20" s="21"/>
      <c r="P20" s="24"/>
      <c r="Q20" s="126"/>
    </row>
    <row r="21" spans="1:17" ht="30.6" customHeight="1" thickBot="1" x14ac:dyDescent="0.35">
      <c r="A21" s="63" t="s">
        <v>82</v>
      </c>
      <c r="B21" s="107" t="s">
        <v>62</v>
      </c>
      <c r="C21" s="108" t="s">
        <v>103</v>
      </c>
      <c r="D21" s="117"/>
      <c r="E21" s="117"/>
      <c r="F21" s="117"/>
      <c r="G21" s="118" t="s">
        <v>104</v>
      </c>
      <c r="H21" s="15" t="str">
        <f t="shared" si="5"/>
        <v/>
      </c>
      <c r="I21" s="57">
        <v>0.2</v>
      </c>
      <c r="J21" s="55">
        <f t="shared" si="6"/>
        <v>0.2</v>
      </c>
      <c r="K21" s="56">
        <f t="shared" si="8"/>
        <v>0.39999999999999991</v>
      </c>
      <c r="L21" s="115">
        <f t="shared" si="2"/>
        <v>1</v>
      </c>
      <c r="M21" s="20">
        <f t="shared" si="7"/>
        <v>0.2</v>
      </c>
      <c r="N21" s="21"/>
      <c r="O21" s="21"/>
      <c r="P21" s="24"/>
      <c r="Q21" s="126"/>
    </row>
    <row r="22" spans="1:17" ht="66" customHeight="1" x14ac:dyDescent="0.3">
      <c r="A22" s="73" t="s">
        <v>85</v>
      </c>
      <c r="B22" s="62" t="s">
        <v>63</v>
      </c>
      <c r="C22" s="106" t="s">
        <v>103</v>
      </c>
      <c r="D22" s="94"/>
      <c r="E22" s="94"/>
      <c r="F22" s="94"/>
      <c r="G22" s="95" t="s">
        <v>111</v>
      </c>
      <c r="H22" s="15" t="str">
        <f t="shared" si="5"/>
        <v/>
      </c>
      <c r="I22" s="23">
        <v>0.1</v>
      </c>
      <c r="J22" s="17">
        <f t="shared" si="6"/>
        <v>0.1</v>
      </c>
      <c r="K22" s="18">
        <f t="shared" si="8"/>
        <v>0.19999999999999996</v>
      </c>
      <c r="L22" s="115">
        <f t="shared" si="2"/>
        <v>1</v>
      </c>
      <c r="M22" s="20">
        <f t="shared" si="7"/>
        <v>0.1</v>
      </c>
      <c r="N22" s="21"/>
      <c r="O22" s="21"/>
      <c r="P22" s="24"/>
      <c r="Q22" s="126"/>
    </row>
    <row r="23" spans="1:17" ht="46.2" customHeight="1" thickBot="1" x14ac:dyDescent="0.35">
      <c r="A23" s="91" t="s">
        <v>86</v>
      </c>
      <c r="B23" s="70" t="s">
        <v>64</v>
      </c>
      <c r="C23" s="106" t="s">
        <v>103</v>
      </c>
      <c r="D23" s="96"/>
      <c r="E23" s="96"/>
      <c r="F23" s="96"/>
      <c r="G23" s="97" t="s">
        <v>104</v>
      </c>
      <c r="H23" s="15" t="str">
        <f t="shared" si="5"/>
        <v/>
      </c>
      <c r="I23" s="23">
        <v>0.2</v>
      </c>
      <c r="J23" s="17">
        <f t="shared" si="6"/>
        <v>0.2</v>
      </c>
      <c r="K23" s="18">
        <f t="shared" si="8"/>
        <v>0.39999999999999991</v>
      </c>
      <c r="L23" s="115">
        <f t="shared" si="2"/>
        <v>1</v>
      </c>
      <c r="M23" s="20">
        <f t="shared" si="7"/>
        <v>0.2</v>
      </c>
      <c r="N23" s="21"/>
      <c r="O23" s="21"/>
      <c r="P23" s="24"/>
      <c r="Q23" s="126"/>
    </row>
    <row r="24" spans="1:17" s="12" customFormat="1" ht="30.6" customHeight="1" x14ac:dyDescent="0.25">
      <c r="A24" s="121" t="s">
        <v>18</v>
      </c>
      <c r="B24" s="122"/>
      <c r="C24" s="122"/>
      <c r="D24" s="123"/>
      <c r="E24" s="123"/>
      <c r="F24" s="123"/>
      <c r="G24" s="124"/>
      <c r="H24" s="15"/>
      <c r="I24" s="93">
        <v>0.15</v>
      </c>
      <c r="J24" s="93">
        <f>IF(N24="OK",I24/O$45,0)</f>
        <v>0.14999999999999997</v>
      </c>
      <c r="K24" s="53">
        <f>SUM(K25:K27)</f>
        <v>2.9999999999999996</v>
      </c>
      <c r="L24" s="115">
        <f t="shared" si="2"/>
        <v>1</v>
      </c>
      <c r="M24" s="20"/>
      <c r="N24" s="110" t="str">
        <f>IF(COUNTIF(C25:C27,"OUI")&gt;0,"OK","PB")</f>
        <v>OK</v>
      </c>
      <c r="O24" s="10"/>
      <c r="P24" s="11"/>
      <c r="Q24" s="125"/>
    </row>
    <row r="25" spans="1:17" ht="41.4" customHeight="1" x14ac:dyDescent="0.3">
      <c r="A25" s="61" t="s">
        <v>33</v>
      </c>
      <c r="B25" s="64" t="s">
        <v>65</v>
      </c>
      <c r="C25" s="106" t="s">
        <v>103</v>
      </c>
      <c r="D25" s="94"/>
      <c r="E25" s="94"/>
      <c r="F25" s="94"/>
      <c r="G25" s="95" t="s">
        <v>104</v>
      </c>
      <c r="H25" s="15" t="str">
        <f>IF(C25="OUI",(IF(L25="","◄","")),"")</f>
        <v/>
      </c>
      <c r="I25" s="25">
        <v>0.4</v>
      </c>
      <c r="J25" s="112">
        <f>IF(M25=0,0,I25/SUM(M$25:M$27))</f>
        <v>0.4</v>
      </c>
      <c r="K25" s="18">
        <f>IF(C25="NON","",(IF(E25&lt;&gt;"",1/3,0)+IF(F25&lt;&gt;"",2/3,0)+IF(G25&lt;&gt;"",1,0))*J25*J$24*20)</f>
        <v>1.1999999999999997</v>
      </c>
      <c r="L25" s="115">
        <f t="shared" si="2"/>
        <v>1</v>
      </c>
      <c r="M25" s="20">
        <f>IF(C25="OUI",I25,0)</f>
        <v>0.4</v>
      </c>
      <c r="N25" s="21"/>
      <c r="O25" s="21"/>
      <c r="P25" s="24"/>
      <c r="Q25" s="126"/>
    </row>
    <row r="26" spans="1:17" ht="30.6" customHeight="1" x14ac:dyDescent="0.3">
      <c r="A26" s="61" t="s">
        <v>34</v>
      </c>
      <c r="B26" s="62" t="s">
        <v>66</v>
      </c>
      <c r="C26" s="106" t="s">
        <v>103</v>
      </c>
      <c r="D26" s="94"/>
      <c r="E26" s="94"/>
      <c r="F26" s="94"/>
      <c r="G26" s="95" t="s">
        <v>104</v>
      </c>
      <c r="H26" s="15" t="str">
        <f>IF(C26="OUI",(IF(L26="","◄","")),"")</f>
        <v/>
      </c>
      <c r="I26" s="23">
        <v>0.3</v>
      </c>
      <c r="J26" s="112">
        <f>IF(M26=0,0,I26/SUM(M$25:M$27))</f>
        <v>0.3</v>
      </c>
      <c r="K26" s="18">
        <f t="shared" ref="K26:K27" si="9">IF(C26="NON","",(IF(E26&lt;&gt;"",1/3,0)+IF(F26&lt;&gt;"",2/3,0)+IF(G26&lt;&gt;"",1,0))*J26*J$24*20)</f>
        <v>0.8999999999999998</v>
      </c>
      <c r="L26" s="115">
        <f t="shared" si="2"/>
        <v>1</v>
      </c>
      <c r="M26" s="20">
        <f>IF(C26="OUI",I26,0)</f>
        <v>0.3</v>
      </c>
      <c r="N26" s="21"/>
      <c r="O26" s="21"/>
      <c r="P26" s="24"/>
      <c r="Q26" s="126"/>
    </row>
    <row r="27" spans="1:17" ht="41.4" customHeight="1" thickBot="1" x14ac:dyDescent="0.35">
      <c r="A27" s="72" t="s">
        <v>35</v>
      </c>
      <c r="B27" s="70" t="s">
        <v>67</v>
      </c>
      <c r="C27" s="106" t="s">
        <v>103</v>
      </c>
      <c r="D27" s="96"/>
      <c r="E27" s="96"/>
      <c r="F27" s="96"/>
      <c r="G27" s="97" t="s">
        <v>104</v>
      </c>
      <c r="H27" s="15" t="str">
        <f>IF(C27="OUI",(IF(L27="","◄","")),"")</f>
        <v/>
      </c>
      <c r="I27" s="23">
        <v>0.3</v>
      </c>
      <c r="J27" s="17">
        <f>IF(M27=0,0,I27/SUM(M$25:M$27))</f>
        <v>0.3</v>
      </c>
      <c r="K27" s="18">
        <f t="shared" si="9"/>
        <v>0.8999999999999998</v>
      </c>
      <c r="L27" s="115">
        <f t="shared" si="2"/>
        <v>1</v>
      </c>
      <c r="M27" s="20">
        <f>IF(C27="OUI",I27,0)</f>
        <v>0.3</v>
      </c>
      <c r="N27" s="21"/>
      <c r="O27" s="21"/>
      <c r="P27" s="24"/>
      <c r="Q27" s="126"/>
    </row>
    <row r="28" spans="1:17" ht="30.6" customHeight="1" x14ac:dyDescent="0.25">
      <c r="A28" s="121" t="s">
        <v>19</v>
      </c>
      <c r="B28" s="122"/>
      <c r="C28" s="122"/>
      <c r="D28" s="123"/>
      <c r="E28" s="123"/>
      <c r="F28" s="123"/>
      <c r="G28" s="124"/>
      <c r="H28" s="15"/>
      <c r="I28" s="92">
        <v>0.15</v>
      </c>
      <c r="J28" s="93">
        <f>IF(N28="OK",I28/O$45,0)</f>
        <v>0.14999999999999997</v>
      </c>
      <c r="K28" s="53">
        <f>SUM(K29:K33)</f>
        <v>2.9999999999999991</v>
      </c>
      <c r="L28" s="115">
        <f t="shared" si="2"/>
        <v>1</v>
      </c>
      <c r="M28" s="20"/>
      <c r="N28" s="110" t="str">
        <f>IF(COUNTIF(C29:C32,"OUI")&gt;0,"OK","PB")</f>
        <v>OK</v>
      </c>
      <c r="O28" s="21"/>
      <c r="P28" s="24"/>
      <c r="Q28" s="119"/>
    </row>
    <row r="29" spans="1:17" ht="42.6" customHeight="1" x14ac:dyDescent="0.3">
      <c r="A29" s="61" t="s">
        <v>36</v>
      </c>
      <c r="B29" s="62" t="s">
        <v>68</v>
      </c>
      <c r="C29" s="106" t="s">
        <v>103</v>
      </c>
      <c r="D29" s="94"/>
      <c r="E29" s="94"/>
      <c r="F29" s="94"/>
      <c r="G29" s="95" t="s">
        <v>104</v>
      </c>
      <c r="H29" s="15" t="str">
        <f>IF(C29="OUI",(IF(L29="","◄","")),"")</f>
        <v/>
      </c>
      <c r="I29" s="25">
        <v>0.2</v>
      </c>
      <c r="J29" s="112">
        <f>IF(M29=0,0,I29/SUM(M$29:M$33))</f>
        <v>0.2</v>
      </c>
      <c r="K29" s="18">
        <f>IF(C29="NON","",(IF(E29&lt;&gt;"",1/3,0)+IF(F29&lt;&gt;"",2/3,0)+IF(G29&lt;&gt;"",1,0))*J29*J$28*20)</f>
        <v>0.59999999999999987</v>
      </c>
      <c r="L29" s="115">
        <f t="shared" si="2"/>
        <v>1</v>
      </c>
      <c r="M29" s="20">
        <f>IF(C29="OUI",I29,0)</f>
        <v>0.2</v>
      </c>
      <c r="N29" s="21"/>
      <c r="O29" s="21"/>
      <c r="P29" s="24"/>
      <c r="Q29" s="120"/>
    </row>
    <row r="30" spans="1:17" ht="27.6" customHeight="1" x14ac:dyDescent="0.3">
      <c r="A30" s="61" t="s">
        <v>37</v>
      </c>
      <c r="B30" s="62" t="s">
        <v>69</v>
      </c>
      <c r="C30" s="106" t="s">
        <v>103</v>
      </c>
      <c r="D30" s="94"/>
      <c r="E30" s="94"/>
      <c r="F30" s="94"/>
      <c r="G30" s="95" t="s">
        <v>104</v>
      </c>
      <c r="H30" s="15" t="str">
        <f>IF(C30="OUI",(IF(L30="","◄","")),"")</f>
        <v/>
      </c>
      <c r="I30" s="25">
        <v>0.2</v>
      </c>
      <c r="J30" s="112">
        <f>IF(M30=0,0,I30/SUM(M$29:M$33))</f>
        <v>0.2</v>
      </c>
      <c r="K30" s="18">
        <f t="shared" ref="K30:K33" si="10">IF(C30="NON","",(IF(E30&lt;&gt;"",1/3,0)+IF(F30&lt;&gt;"",2/3,0)+IF(G30&lt;&gt;"",1,0))*J30*J$28*20)</f>
        <v>0.59999999999999987</v>
      </c>
      <c r="L30" s="115">
        <f t="shared" si="2"/>
        <v>1</v>
      </c>
      <c r="M30" s="20">
        <f>IF(C30="OUI",I30,0)</f>
        <v>0.2</v>
      </c>
      <c r="N30" s="21"/>
      <c r="O30" s="21"/>
      <c r="P30" s="24"/>
      <c r="Q30" s="120"/>
    </row>
    <row r="31" spans="1:17" ht="41.4" customHeight="1" x14ac:dyDescent="0.3">
      <c r="A31" s="61" t="s">
        <v>38</v>
      </c>
      <c r="B31" s="64" t="s">
        <v>70</v>
      </c>
      <c r="C31" s="106" t="s">
        <v>103</v>
      </c>
      <c r="D31" s="94"/>
      <c r="E31" s="94"/>
      <c r="F31" s="94"/>
      <c r="G31" s="95" t="s">
        <v>104</v>
      </c>
      <c r="H31" s="15" t="str">
        <f>IF(C31="OUI",(IF(L31="","◄","")),"")</f>
        <v/>
      </c>
      <c r="I31" s="25">
        <v>0.2</v>
      </c>
      <c r="J31" s="112">
        <f>IF(M31=0,0,I31/SUM(M$29:M$33))</f>
        <v>0.2</v>
      </c>
      <c r="K31" s="18">
        <f t="shared" si="10"/>
        <v>0.59999999999999987</v>
      </c>
      <c r="L31" s="115">
        <f t="shared" si="2"/>
        <v>1</v>
      </c>
      <c r="M31" s="20">
        <f>IF(C31="OUI",I31,0)</f>
        <v>0.2</v>
      </c>
      <c r="N31" s="21"/>
      <c r="O31" s="21"/>
      <c r="P31" s="24"/>
      <c r="Q31" s="120"/>
    </row>
    <row r="32" spans="1:17" ht="42" x14ac:dyDescent="0.3">
      <c r="A32" s="104" t="s">
        <v>112</v>
      </c>
      <c r="B32" s="62" t="s">
        <v>71</v>
      </c>
      <c r="C32" s="106" t="s">
        <v>103</v>
      </c>
      <c r="D32" s="94"/>
      <c r="E32" s="94"/>
      <c r="F32" s="94"/>
      <c r="G32" s="95" t="s">
        <v>104</v>
      </c>
      <c r="H32" s="15" t="str">
        <f>IF(C32="OUI",(IF(L32="","◄","")),"")</f>
        <v/>
      </c>
      <c r="I32" s="25">
        <v>0.2</v>
      </c>
      <c r="J32" s="17">
        <f>IF(M32=0,0,I32/SUM(M$29:M$33))</f>
        <v>0.2</v>
      </c>
      <c r="K32" s="18">
        <f t="shared" si="10"/>
        <v>0.59999999999999987</v>
      </c>
      <c r="L32" s="115">
        <f t="shared" si="2"/>
        <v>1</v>
      </c>
      <c r="M32" s="20">
        <f>IF(C32="OUI",I32,0)</f>
        <v>0.2</v>
      </c>
      <c r="N32" s="21"/>
      <c r="O32" s="21"/>
      <c r="P32" s="24"/>
      <c r="Q32" s="120"/>
    </row>
    <row r="33" spans="1:17" ht="30.6" customHeight="1" thickBot="1" x14ac:dyDescent="0.35">
      <c r="A33" s="72" t="s">
        <v>39</v>
      </c>
      <c r="B33" s="70" t="s">
        <v>72</v>
      </c>
      <c r="C33" s="106" t="s">
        <v>103</v>
      </c>
      <c r="D33" s="96"/>
      <c r="E33" s="96"/>
      <c r="F33" s="96"/>
      <c r="G33" s="97" t="s">
        <v>104</v>
      </c>
      <c r="H33" s="15" t="str">
        <f>IF(C33="OUI",(IF(L33="","◄","")),"")</f>
        <v/>
      </c>
      <c r="I33" s="25">
        <v>0.2</v>
      </c>
      <c r="J33" s="17">
        <f>IF(M33=0,0,I33/SUM(M$29:M$33))</f>
        <v>0.2</v>
      </c>
      <c r="K33" s="18">
        <f t="shared" si="10"/>
        <v>0.59999999999999987</v>
      </c>
      <c r="L33" s="115">
        <f t="shared" si="2"/>
        <v>1</v>
      </c>
      <c r="M33" s="20">
        <f>IF(C33="OUI",I33,0)</f>
        <v>0.2</v>
      </c>
      <c r="N33" s="21"/>
      <c r="O33" s="21"/>
      <c r="P33" s="24"/>
      <c r="Q33" s="186"/>
    </row>
    <row r="34" spans="1:17" ht="30.6" customHeight="1" x14ac:dyDescent="0.25">
      <c r="A34" s="121" t="s">
        <v>20</v>
      </c>
      <c r="B34" s="122"/>
      <c r="C34" s="123"/>
      <c r="D34" s="123"/>
      <c r="E34" s="123"/>
      <c r="F34" s="123"/>
      <c r="G34" s="124"/>
      <c r="H34" s="15"/>
      <c r="I34" s="92">
        <v>0.05</v>
      </c>
      <c r="J34" s="93">
        <f>IF(N34="OK",I34/O$45,0)</f>
        <v>4.9999999999999989E-2</v>
      </c>
      <c r="K34" s="53">
        <f>SUM(K35:K36)</f>
        <v>0.99999999999999978</v>
      </c>
      <c r="L34" s="115">
        <f t="shared" si="2"/>
        <v>1</v>
      </c>
      <c r="M34" s="20"/>
      <c r="N34" s="110" t="str">
        <f>IF(COUNTIF(C35:C36,"OUI")&gt;0,"OK","PB")</f>
        <v>OK</v>
      </c>
      <c r="O34" s="21"/>
      <c r="P34" s="24"/>
      <c r="Q34" s="119"/>
    </row>
    <row r="35" spans="1:17" ht="48.6" customHeight="1" x14ac:dyDescent="0.3">
      <c r="A35" s="61" t="s">
        <v>40</v>
      </c>
      <c r="B35" s="62" t="s">
        <v>73</v>
      </c>
      <c r="C35" s="106" t="s">
        <v>103</v>
      </c>
      <c r="D35" s="94"/>
      <c r="E35" s="94"/>
      <c r="F35" s="94"/>
      <c r="G35" s="95" t="s">
        <v>111</v>
      </c>
      <c r="H35" s="15" t="str">
        <f>IF(C35="OUI",(IF(L35="","◄","")),"")</f>
        <v/>
      </c>
      <c r="I35" s="25">
        <v>0.5</v>
      </c>
      <c r="J35" s="17">
        <f>IF(M35=0,0,I35/SUM(M$35:M$36))</f>
        <v>0.5</v>
      </c>
      <c r="K35" s="18">
        <f>IF(C35="NON","",(IF(E35&lt;&gt;"",1/3,0)+IF(F35&lt;&gt;"",2/3,0)+IF(G35&lt;&gt;"",1,0))*J35*J$34*20)</f>
        <v>0.49999999999999989</v>
      </c>
      <c r="L35" s="115">
        <f t="shared" si="2"/>
        <v>1</v>
      </c>
      <c r="M35" s="20">
        <f>IF(C35="OUI",I35,0)</f>
        <v>0.5</v>
      </c>
      <c r="N35" s="21"/>
      <c r="O35" s="21"/>
      <c r="P35" s="24"/>
      <c r="Q35" s="120"/>
    </row>
    <row r="36" spans="1:17" ht="64.2" customHeight="1" thickBot="1" x14ac:dyDescent="0.35">
      <c r="A36" s="72" t="s">
        <v>41</v>
      </c>
      <c r="B36" s="70" t="s">
        <v>73</v>
      </c>
      <c r="C36" s="106" t="s">
        <v>103</v>
      </c>
      <c r="D36" s="96"/>
      <c r="E36" s="96"/>
      <c r="F36" s="96"/>
      <c r="G36" s="97" t="s">
        <v>111</v>
      </c>
      <c r="H36" s="15" t="str">
        <f>IF(C36="OUI",(IF(L36="","◄","")),"")</f>
        <v/>
      </c>
      <c r="I36" s="25">
        <v>0.5</v>
      </c>
      <c r="J36" s="17">
        <f>IF(M36=0,0,I36/SUM(M$35:M$36))</f>
        <v>0.5</v>
      </c>
      <c r="K36" s="18">
        <f>IF(C36="NON","",(IF(E36&lt;&gt;"",1/3,0)+IF(F36&lt;&gt;"",2/3,0)+IF(G36&lt;&gt;"",1,0))*J36*J$34*20)</f>
        <v>0.49999999999999989</v>
      </c>
      <c r="L36" s="115">
        <f t="shared" si="2"/>
        <v>1</v>
      </c>
      <c r="M36" s="20">
        <f>IF(C36="OUI",I36,0)</f>
        <v>0.5</v>
      </c>
      <c r="N36" s="21"/>
      <c r="O36" s="21"/>
      <c r="P36" s="24"/>
      <c r="Q36" s="120"/>
    </row>
    <row r="37" spans="1:17" ht="30.6" customHeight="1" x14ac:dyDescent="0.25">
      <c r="A37" s="121" t="s">
        <v>21</v>
      </c>
      <c r="B37" s="122"/>
      <c r="C37" s="123"/>
      <c r="D37" s="123"/>
      <c r="E37" s="123"/>
      <c r="F37" s="123"/>
      <c r="G37" s="124"/>
      <c r="H37" s="15"/>
      <c r="I37" s="54">
        <v>0.1</v>
      </c>
      <c r="J37" s="93">
        <f>IF(N37="OK",I37/O$45,0)</f>
        <v>9.9999999999999978E-2</v>
      </c>
      <c r="K37" s="53">
        <f>SUM(K38:K44)</f>
        <v>0.84210526315789447</v>
      </c>
      <c r="L37" s="115">
        <f t="shared" si="2"/>
        <v>1</v>
      </c>
      <c r="M37" s="20"/>
      <c r="N37" s="110" t="str">
        <f>IF(COUNTIF(C38:C44,"OUI")&gt;0,"OK","PB")</f>
        <v>OK</v>
      </c>
      <c r="O37" s="21"/>
      <c r="P37" s="24"/>
      <c r="Q37" s="125"/>
    </row>
    <row r="38" spans="1:17" ht="63" customHeight="1" x14ac:dyDescent="0.3">
      <c r="A38" s="61" t="s">
        <v>42</v>
      </c>
      <c r="B38" s="62" t="s">
        <v>74</v>
      </c>
      <c r="C38" s="106" t="s">
        <v>103</v>
      </c>
      <c r="D38" s="94"/>
      <c r="E38" s="94"/>
      <c r="F38" s="94"/>
      <c r="G38" s="95" t="s">
        <v>111</v>
      </c>
      <c r="H38" s="15" t="str">
        <f t="shared" ref="H38:H44" si="11">IF(C38="OUI",(IF(L38="","◄","")),"")</f>
        <v/>
      </c>
      <c r="I38" s="25">
        <v>0.15</v>
      </c>
      <c r="J38" s="112">
        <f t="shared" ref="J38:J44" si="12">IF(M38=0,0,I38/SUM(M$38:M$44))</f>
        <v>0.15789473684210525</v>
      </c>
      <c r="K38" s="18">
        <f>IF(C38="NON","",(IF(E38&lt;&gt;"",1/3,0)+IF(F38&lt;&gt;"",2/3,0)+IF(G38&lt;&gt;"",1,0))*J38*J$37*20)</f>
        <v>0.31578947368421045</v>
      </c>
      <c r="L38" s="115">
        <f t="shared" si="2"/>
        <v>1</v>
      </c>
      <c r="M38" s="20">
        <f t="shared" ref="M38:M44" si="13">IF(C38="OUI",I38,0)</f>
        <v>0.15</v>
      </c>
      <c r="N38" s="21"/>
      <c r="O38" s="21"/>
      <c r="P38" s="24"/>
      <c r="Q38" s="126"/>
    </row>
    <row r="39" spans="1:17" ht="30.6" customHeight="1" x14ac:dyDescent="0.3">
      <c r="A39" s="61" t="s">
        <v>43</v>
      </c>
      <c r="B39" s="62" t="s">
        <v>75</v>
      </c>
      <c r="C39" s="106" t="s">
        <v>103</v>
      </c>
      <c r="D39" s="94"/>
      <c r="E39" s="94"/>
      <c r="F39" s="94"/>
      <c r="G39" s="95" t="s">
        <v>111</v>
      </c>
      <c r="H39" s="15" t="str">
        <f t="shared" si="11"/>
        <v/>
      </c>
      <c r="I39" s="25">
        <v>0.1</v>
      </c>
      <c r="J39" s="112">
        <f t="shared" si="12"/>
        <v>0.10526315789473684</v>
      </c>
      <c r="K39" s="18">
        <f t="shared" ref="K39:K44" si="14">IF(C39="NON","",(IF(E39&lt;&gt;"",1/3,0)+IF(F39&lt;&gt;"",2/3,0)+IF(G39&lt;&gt;"",1,0))*J39*J$37*20)</f>
        <v>0.21052631578947362</v>
      </c>
      <c r="L39" s="115">
        <f t="shared" si="2"/>
        <v>1</v>
      </c>
      <c r="M39" s="20">
        <f t="shared" si="13"/>
        <v>0.1</v>
      </c>
      <c r="N39" s="21"/>
      <c r="O39" s="21"/>
      <c r="P39" s="24"/>
      <c r="Q39" s="126"/>
    </row>
    <row r="40" spans="1:17" ht="47.4" customHeight="1" x14ac:dyDescent="0.3">
      <c r="A40" s="61" t="s">
        <v>44</v>
      </c>
      <c r="B40" s="62" t="s">
        <v>76</v>
      </c>
      <c r="C40" s="106" t="s">
        <v>103</v>
      </c>
      <c r="D40" s="94"/>
      <c r="E40" s="94"/>
      <c r="F40" s="94"/>
      <c r="G40" s="95" t="s">
        <v>104</v>
      </c>
      <c r="H40" s="15" t="str">
        <f t="shared" si="11"/>
        <v/>
      </c>
      <c r="I40" s="25">
        <v>0.15</v>
      </c>
      <c r="J40" s="112">
        <f t="shared" si="12"/>
        <v>0.15789473684210525</v>
      </c>
      <c r="K40" s="18">
        <f t="shared" si="14"/>
        <v>0.31578947368421045</v>
      </c>
      <c r="L40" s="115">
        <f t="shared" si="2"/>
        <v>1</v>
      </c>
      <c r="M40" s="20">
        <f t="shared" si="13"/>
        <v>0.15</v>
      </c>
      <c r="N40" s="21"/>
      <c r="O40" s="21"/>
      <c r="P40" s="24"/>
      <c r="Q40" s="126"/>
    </row>
    <row r="41" spans="1:17" ht="52.2" customHeight="1" thickBot="1" x14ac:dyDescent="0.35">
      <c r="A41" s="61" t="s">
        <v>45</v>
      </c>
      <c r="B41" s="74" t="s">
        <v>77</v>
      </c>
      <c r="C41" s="106" t="s">
        <v>103</v>
      </c>
      <c r="D41" s="94"/>
      <c r="E41" s="94"/>
      <c r="F41" s="94"/>
      <c r="G41" s="95"/>
      <c r="H41" s="15" t="str">
        <f t="shared" si="11"/>
        <v>◄</v>
      </c>
      <c r="I41" s="25">
        <v>0.1</v>
      </c>
      <c r="J41" s="112">
        <f t="shared" si="12"/>
        <v>0.10526315789473684</v>
      </c>
      <c r="K41" s="18">
        <f t="shared" si="14"/>
        <v>0</v>
      </c>
      <c r="L41" s="115" t="str">
        <f t="shared" si="2"/>
        <v/>
      </c>
      <c r="M41" s="20">
        <f t="shared" si="13"/>
        <v>0.1</v>
      </c>
      <c r="N41" s="21"/>
      <c r="O41" s="21"/>
      <c r="P41" s="24"/>
      <c r="Q41" s="126"/>
    </row>
    <row r="42" spans="1:17" ht="30.6" customHeight="1" x14ac:dyDescent="0.3">
      <c r="A42" s="73" t="s">
        <v>46</v>
      </c>
      <c r="B42" s="62" t="s">
        <v>78</v>
      </c>
      <c r="C42" s="106" t="s">
        <v>103</v>
      </c>
      <c r="D42" s="94"/>
      <c r="E42" s="94"/>
      <c r="F42" s="94"/>
      <c r="G42" s="95"/>
      <c r="H42" s="15" t="str">
        <f t="shared" si="11"/>
        <v>◄</v>
      </c>
      <c r="I42" s="25">
        <v>0.15</v>
      </c>
      <c r="J42" s="17">
        <f t="shared" si="12"/>
        <v>0.15789473684210525</v>
      </c>
      <c r="K42" s="18">
        <f t="shared" si="14"/>
        <v>0</v>
      </c>
      <c r="L42" s="115" t="str">
        <f t="shared" si="2"/>
        <v/>
      </c>
      <c r="M42" s="20">
        <f t="shared" si="13"/>
        <v>0.15</v>
      </c>
      <c r="N42" s="21"/>
      <c r="O42" s="21"/>
      <c r="P42" s="24"/>
      <c r="Q42" s="126"/>
    </row>
    <row r="43" spans="1:17" ht="30.6" customHeight="1" x14ac:dyDescent="0.3">
      <c r="A43" s="61" t="s">
        <v>47</v>
      </c>
      <c r="B43" s="62" t="s">
        <v>79</v>
      </c>
      <c r="C43" s="106" t="s">
        <v>103</v>
      </c>
      <c r="D43" s="94"/>
      <c r="E43" s="94"/>
      <c r="F43" s="94"/>
      <c r="G43" s="95"/>
      <c r="H43" s="15" t="str">
        <f t="shared" si="11"/>
        <v>◄</v>
      </c>
      <c r="I43" s="25">
        <v>0.15</v>
      </c>
      <c r="J43" s="17">
        <f t="shared" si="12"/>
        <v>0.15789473684210525</v>
      </c>
      <c r="K43" s="18">
        <f t="shared" si="14"/>
        <v>0</v>
      </c>
      <c r="L43" s="115" t="str">
        <f t="shared" si="2"/>
        <v/>
      </c>
      <c r="M43" s="20">
        <f t="shared" si="13"/>
        <v>0.15</v>
      </c>
      <c r="N43" s="21"/>
      <c r="O43" s="21"/>
      <c r="P43" s="24"/>
      <c r="Q43" s="126"/>
    </row>
    <row r="44" spans="1:17" ht="30.6" customHeight="1" thickBot="1" x14ac:dyDescent="0.35">
      <c r="A44" s="72" t="s">
        <v>48</v>
      </c>
      <c r="B44" s="70" t="s">
        <v>80</v>
      </c>
      <c r="C44" s="106" t="s">
        <v>103</v>
      </c>
      <c r="D44" s="96"/>
      <c r="E44" s="96"/>
      <c r="F44" s="96"/>
      <c r="G44" s="97"/>
      <c r="H44" s="15" t="str">
        <f t="shared" si="11"/>
        <v>◄</v>
      </c>
      <c r="I44" s="25">
        <v>0.15</v>
      </c>
      <c r="J44" s="17">
        <f t="shared" si="12"/>
        <v>0.15789473684210525</v>
      </c>
      <c r="K44" s="18">
        <f t="shared" si="14"/>
        <v>0</v>
      </c>
      <c r="L44" s="115" t="str">
        <f t="shared" si="2"/>
        <v/>
      </c>
      <c r="M44" s="20">
        <f t="shared" si="13"/>
        <v>0.15</v>
      </c>
      <c r="N44" s="21"/>
      <c r="O44" s="21"/>
      <c r="P44" s="24"/>
      <c r="Q44" s="127"/>
    </row>
    <row r="45" spans="1:17" ht="37.5" customHeight="1" thickBot="1" x14ac:dyDescent="0.3">
      <c r="A45" s="158" t="s">
        <v>109</v>
      </c>
      <c r="B45" s="159"/>
      <c r="C45" s="159"/>
      <c r="D45" s="159"/>
      <c r="E45" s="159"/>
      <c r="F45" s="159"/>
      <c r="G45" s="159"/>
      <c r="H45" s="26"/>
      <c r="I45" s="27"/>
      <c r="J45" s="28"/>
      <c r="K45" s="29"/>
      <c r="L45" s="19"/>
      <c r="M45" s="68">
        <f>O45*20</f>
        <v>20.000000000000004</v>
      </c>
      <c r="N45" s="68" t="str">
        <f>(IF(COUNTIF(N3:N44,"PB")&gt;0,"INCORRECT","CORRECT"))</f>
        <v>CORRECT</v>
      </c>
      <c r="O45" s="111">
        <f>SUM(J17:J23)*I16+SUM(J13:J15)*I12+SUM(J8:J11)*I7+SUM(J4:J6)*I3+SUM(J25:J27)*I24+SUM(J29:J33)*I28+SUM(J35:J36)*I34+SUM(J38:J44)*I37</f>
        <v>1.0000000000000002</v>
      </c>
      <c r="P45" s="116">
        <f>(K16+K7+K3+K12+K24+K28+K34+K37)</f>
        <v>18.84210526315789</v>
      </c>
      <c r="Q45" s="30"/>
    </row>
    <row r="46" spans="1:17" ht="16.2" thickBot="1" x14ac:dyDescent="0.3">
      <c r="A46" s="160" t="s">
        <v>8</v>
      </c>
      <c r="B46" s="161"/>
      <c r="C46" s="161"/>
      <c r="D46" s="31"/>
      <c r="E46" s="128" t="str">
        <f>IF(AND(E50="CORRECT",E54="CORRECT",H2=0),P45,"Incomplet")</f>
        <v>Incomplet</v>
      </c>
      <c r="F46" s="129"/>
      <c r="G46" s="129"/>
      <c r="H46" s="129"/>
      <c r="I46" s="113" t="s">
        <v>2</v>
      </c>
      <c r="J46" s="173" t="s">
        <v>97</v>
      </c>
      <c r="K46" s="173"/>
      <c r="L46" s="173"/>
      <c r="M46" s="173"/>
      <c r="N46" s="173"/>
      <c r="O46" s="173"/>
      <c r="P46" s="173"/>
      <c r="Q46" s="174"/>
    </row>
    <row r="47" spans="1:17" ht="40.049999999999997" customHeight="1" thickBot="1" x14ac:dyDescent="0.3">
      <c r="A47" s="162" t="s">
        <v>11</v>
      </c>
      <c r="B47" s="163"/>
      <c r="C47" s="163"/>
      <c r="D47" s="31"/>
      <c r="E47" s="175"/>
      <c r="F47" s="176"/>
      <c r="G47" s="176"/>
      <c r="H47" s="176"/>
      <c r="I47" s="52" t="s">
        <v>3</v>
      </c>
      <c r="J47" s="173"/>
      <c r="K47" s="173"/>
      <c r="L47" s="173"/>
      <c r="M47" s="173"/>
      <c r="N47" s="173"/>
      <c r="O47" s="173"/>
      <c r="P47" s="173"/>
      <c r="Q47" s="174"/>
    </row>
    <row r="48" spans="1:17" ht="14.4" thickBot="1" x14ac:dyDescent="0.3">
      <c r="A48" s="156"/>
      <c r="B48" s="157"/>
      <c r="C48" s="157"/>
      <c r="D48" s="157"/>
      <c r="E48" s="157"/>
      <c r="F48" s="157"/>
      <c r="G48" s="157"/>
      <c r="H48" s="157"/>
      <c r="I48" s="157"/>
      <c r="J48" s="28"/>
      <c r="K48" s="29"/>
      <c r="L48" s="19"/>
      <c r="M48" s="19"/>
      <c r="N48" s="21"/>
      <c r="O48" s="21"/>
      <c r="P48" s="24"/>
      <c r="Q48" s="30"/>
    </row>
    <row r="49" spans="1:17" ht="21.75" customHeight="1" x14ac:dyDescent="0.25">
      <c r="A49" s="153" t="s">
        <v>4</v>
      </c>
      <c r="B49" s="154"/>
      <c r="C49" s="155"/>
      <c r="D49" s="32"/>
      <c r="E49" s="182" t="s">
        <v>110</v>
      </c>
      <c r="F49" s="183"/>
      <c r="G49" s="183"/>
      <c r="H49" s="164" t="s">
        <v>113</v>
      </c>
      <c r="I49" s="165"/>
      <c r="J49" s="28"/>
      <c r="K49" s="29"/>
      <c r="L49" s="19"/>
      <c r="M49" s="19"/>
      <c r="N49" s="21"/>
      <c r="O49" s="21"/>
      <c r="P49" s="24"/>
      <c r="Q49" s="30"/>
    </row>
    <row r="50" spans="1:17" ht="21.75" customHeight="1" x14ac:dyDescent="0.25">
      <c r="A50" s="138"/>
      <c r="B50" s="139"/>
      <c r="C50" s="140"/>
      <c r="D50" s="32"/>
      <c r="E50" s="166" t="str">
        <f>N45</f>
        <v>CORRECT</v>
      </c>
      <c r="F50" s="167"/>
      <c r="G50" s="167"/>
      <c r="H50" s="149"/>
      <c r="I50" s="150"/>
      <c r="J50" s="28"/>
      <c r="K50" s="29"/>
      <c r="L50" s="19"/>
      <c r="M50" s="19"/>
      <c r="N50" s="21"/>
      <c r="O50" s="21"/>
      <c r="P50" s="24"/>
      <c r="Q50" s="30"/>
    </row>
    <row r="51" spans="1:17" ht="21.75" customHeight="1" thickBot="1" x14ac:dyDescent="0.3">
      <c r="A51" s="141"/>
      <c r="B51" s="142"/>
      <c r="C51" s="143"/>
      <c r="D51" s="32"/>
      <c r="E51" s="168"/>
      <c r="F51" s="169"/>
      <c r="G51" s="169"/>
      <c r="H51" s="151"/>
      <c r="I51" s="152"/>
      <c r="J51" s="28"/>
      <c r="K51" s="29"/>
      <c r="L51" s="19"/>
      <c r="M51" s="19"/>
      <c r="N51" s="21"/>
      <c r="O51" s="21"/>
      <c r="P51" s="24"/>
      <c r="Q51" s="30"/>
    </row>
    <row r="52" spans="1:17" ht="21.75" customHeight="1" x14ac:dyDescent="0.25">
      <c r="A52" s="141"/>
      <c r="B52" s="142"/>
      <c r="C52" s="143"/>
      <c r="D52" s="32"/>
      <c r="E52" s="147" t="s">
        <v>10</v>
      </c>
      <c r="F52" s="148"/>
      <c r="G52" s="148"/>
      <c r="H52" s="149" t="s">
        <v>12</v>
      </c>
      <c r="I52" s="150"/>
      <c r="J52" s="28"/>
      <c r="K52" s="29"/>
      <c r="L52" s="19"/>
      <c r="M52" s="19"/>
      <c r="N52" s="21"/>
      <c r="O52" s="21"/>
      <c r="P52" s="24"/>
      <c r="Q52" s="30"/>
    </row>
    <row r="53" spans="1:17" ht="82.2" customHeight="1" thickBot="1" x14ac:dyDescent="0.3">
      <c r="A53" s="144"/>
      <c r="B53" s="145"/>
      <c r="C53" s="146"/>
      <c r="D53" s="32"/>
      <c r="E53" s="184">
        <f>COUNTIF(C4:C44,"OUI")/COUNTA(C38:C44,C35:C36,C29:C33,C25:C27,C17:C23,C13:C15,C8:C11,C4:C6)</f>
        <v>1</v>
      </c>
      <c r="F53" s="185"/>
      <c r="G53" s="185"/>
      <c r="H53" s="149"/>
      <c r="I53" s="150"/>
      <c r="J53" s="28"/>
      <c r="K53" s="29"/>
      <c r="L53" s="19"/>
      <c r="M53" s="19"/>
      <c r="N53" s="21"/>
      <c r="O53" s="21"/>
      <c r="P53" s="24"/>
      <c r="Q53" s="30"/>
    </row>
    <row r="54" spans="1:17" ht="19.95" customHeight="1" thickBot="1" x14ac:dyDescent="0.3">
      <c r="A54" s="33"/>
      <c r="B54" s="32"/>
      <c r="C54" s="34"/>
      <c r="D54" s="34"/>
      <c r="E54" s="166" t="str">
        <f>IF(E53&gt;65%,"CORRECT","INCORRECT")</f>
        <v>CORRECT</v>
      </c>
      <c r="F54" s="167"/>
      <c r="G54" s="167"/>
      <c r="H54" s="151"/>
      <c r="I54" s="152"/>
      <c r="J54" s="28"/>
      <c r="K54" s="29"/>
      <c r="L54" s="19"/>
      <c r="M54" s="19"/>
      <c r="N54" s="21"/>
      <c r="O54" s="21"/>
      <c r="P54" s="24"/>
      <c r="Q54" s="30"/>
    </row>
    <row r="55" spans="1:17" ht="22.65" customHeight="1" thickBot="1" x14ac:dyDescent="0.3">
      <c r="A55" s="180" t="s">
        <v>5</v>
      </c>
      <c r="B55" s="181"/>
      <c r="C55" s="51" t="s">
        <v>6</v>
      </c>
      <c r="D55" s="35"/>
      <c r="F55" s="36"/>
      <c r="G55" s="36"/>
      <c r="H55" s="36"/>
      <c r="I55" s="21"/>
      <c r="J55" s="28"/>
      <c r="K55" s="29"/>
      <c r="L55" s="19"/>
      <c r="M55" s="19"/>
      <c r="N55" s="21"/>
      <c r="O55" s="21"/>
      <c r="P55" s="24"/>
      <c r="Q55" s="30"/>
    </row>
    <row r="56" spans="1:17" ht="72" customHeight="1" thickBot="1" x14ac:dyDescent="0.3">
      <c r="A56" s="100"/>
      <c r="B56" s="101"/>
      <c r="C56" s="102"/>
      <c r="D56" s="37"/>
      <c r="E56" s="177" t="s">
        <v>7</v>
      </c>
      <c r="F56" s="178"/>
      <c r="G56" s="178"/>
      <c r="H56" s="178"/>
      <c r="I56" s="179"/>
      <c r="J56" s="28"/>
      <c r="K56" s="29"/>
      <c r="L56" s="19"/>
      <c r="M56" s="19"/>
      <c r="N56" s="21"/>
      <c r="O56" s="21"/>
      <c r="P56" s="24"/>
      <c r="Q56" s="30"/>
    </row>
    <row r="57" spans="1:17" ht="72" customHeight="1" x14ac:dyDescent="0.25">
      <c r="A57" s="100"/>
      <c r="B57" s="101"/>
      <c r="C57" s="102"/>
      <c r="D57" s="37"/>
      <c r="E57" s="132"/>
      <c r="F57" s="133"/>
      <c r="G57" s="133"/>
      <c r="H57" s="133"/>
      <c r="I57" s="134"/>
      <c r="J57" s="28"/>
      <c r="K57" s="29"/>
      <c r="L57" s="19"/>
      <c r="M57" s="19"/>
      <c r="N57" s="21"/>
      <c r="O57" s="21"/>
      <c r="P57" s="24"/>
      <c r="Q57" s="30"/>
    </row>
    <row r="58" spans="1:17" ht="72" customHeight="1" thickBot="1" x14ac:dyDescent="0.3">
      <c r="A58" s="130"/>
      <c r="B58" s="131"/>
      <c r="C58" s="103"/>
      <c r="D58" s="38"/>
      <c r="E58" s="135"/>
      <c r="F58" s="136"/>
      <c r="G58" s="136"/>
      <c r="H58" s="136"/>
      <c r="I58" s="137"/>
      <c r="J58" s="39"/>
      <c r="K58" s="40"/>
      <c r="L58" s="41"/>
      <c r="M58" s="41"/>
      <c r="N58" s="42"/>
      <c r="O58" s="42"/>
      <c r="P58" s="43"/>
      <c r="Q58" s="44"/>
    </row>
  </sheetData>
  <customSheetViews>
    <customSheetView guid="{F185DBD7-6036-48F2-98F9-9161712F3941}" scale="40" fitToPage="1" printArea="1" hiddenColumns="1">
      <pane ySplit="2" topLeftCell="A3" activePane="bottomLeft" state="frozenSplit"/>
      <selection pane="bottomLeft" activeCell="G44" sqref="C38:G44"/>
      <pageMargins left="0.25" right="0.23" top="0.35" bottom="0.35" header="0.3" footer="0.3"/>
      <pageSetup paperSize="8" scale="35" orientation="portrait" r:id="rId1"/>
    </customSheetView>
    <customSheetView guid="{16191AE1-2F5A-42AA-887D-525CB5F2CA29}" scale="94" showPageBreaks="1" printArea="1" hiddenColumns="1" view="pageBreakPreview">
      <selection activeCell="M7" sqref="L1:M1048576"/>
      <pageMargins left="0.25" right="0.25" top="0.75" bottom="0.75" header="0.3" footer="0.3"/>
      <pageSetup paperSize="8" scale="78" orientation="landscape" r:id="rId2"/>
    </customSheetView>
    <customSheetView guid="{13CAE99E-1326-41E6-A214-B3512518385D}" scale="70" fitToPage="1" hiddenColumns="1">
      <selection activeCell="B2" sqref="B2"/>
      <pageMargins left="0.25" right="0.23" top="0.35" bottom="0.35" header="0.3" footer="0.3"/>
      <pageSetup paperSize="8" scale="55" orientation="landscape" r:id="rId3"/>
    </customSheetView>
  </customSheetViews>
  <mergeCells count="37">
    <mergeCell ref="C1:K1"/>
    <mergeCell ref="J46:Q47"/>
    <mergeCell ref="E47:H47"/>
    <mergeCell ref="E56:I56"/>
    <mergeCell ref="A3:G3"/>
    <mergeCell ref="A12:G12"/>
    <mergeCell ref="A55:B55"/>
    <mergeCell ref="E49:G49"/>
    <mergeCell ref="E53:G53"/>
    <mergeCell ref="E54:G54"/>
    <mergeCell ref="Q3:Q6"/>
    <mergeCell ref="Q7:Q11"/>
    <mergeCell ref="Q12:Q15"/>
    <mergeCell ref="Q16:Q23"/>
    <mergeCell ref="Q24:Q27"/>
    <mergeCell ref="Q28:Q33"/>
    <mergeCell ref="A7:G7"/>
    <mergeCell ref="A49:C49"/>
    <mergeCell ref="A48:I48"/>
    <mergeCell ref="A16:G16"/>
    <mergeCell ref="A45:G45"/>
    <mergeCell ref="A46:C46"/>
    <mergeCell ref="A47:C47"/>
    <mergeCell ref="A24:G24"/>
    <mergeCell ref="A28:G28"/>
    <mergeCell ref="A34:G34"/>
    <mergeCell ref="H49:I51"/>
    <mergeCell ref="E50:G51"/>
    <mergeCell ref="Q34:Q36"/>
    <mergeCell ref="A37:G37"/>
    <mergeCell ref="Q37:Q44"/>
    <mergeCell ref="E46:H46"/>
    <mergeCell ref="A58:B58"/>
    <mergeCell ref="E57:I58"/>
    <mergeCell ref="A50:C53"/>
    <mergeCell ref="E52:G52"/>
    <mergeCell ref="H52:I54"/>
  </mergeCells>
  <conditionalFormatting sqref="E53">
    <cfRule type="cellIs" dxfId="25" priority="32" operator="lessThanOrEqual">
      <formula>0.65</formula>
    </cfRule>
    <cfRule type="cellIs" dxfId="24" priority="33" operator="greaterThan">
      <formula>0.65</formula>
    </cfRule>
  </conditionalFormatting>
  <conditionalFormatting sqref="C25">
    <cfRule type="cellIs" dxfId="23" priority="26" operator="equal">
      <formula>"NON"</formula>
    </cfRule>
    <cfRule type="cellIs" dxfId="22" priority="27" operator="equal">
      <formula>"OUI"</formula>
    </cfRule>
  </conditionalFormatting>
  <conditionalFormatting sqref="C26:C27">
    <cfRule type="cellIs" dxfId="21" priority="24" operator="equal">
      <formula>"NON"</formula>
    </cfRule>
    <cfRule type="cellIs" dxfId="20" priority="25" operator="equal">
      <formula>"OUI"</formula>
    </cfRule>
  </conditionalFormatting>
  <conditionalFormatting sqref="C29:C33">
    <cfRule type="cellIs" dxfId="19" priority="22" operator="equal">
      <formula>"NON"</formula>
    </cfRule>
    <cfRule type="cellIs" dxfId="18" priority="23" operator="equal">
      <formula>"OUI"</formula>
    </cfRule>
  </conditionalFormatting>
  <conditionalFormatting sqref="C35:C36">
    <cfRule type="cellIs" dxfId="17" priority="20" operator="equal">
      <formula>"NON"</formula>
    </cfRule>
    <cfRule type="cellIs" dxfId="16" priority="21" operator="equal">
      <formula>"OUI"</formula>
    </cfRule>
  </conditionalFormatting>
  <conditionalFormatting sqref="C38:C44">
    <cfRule type="cellIs" dxfId="15" priority="18" operator="equal">
      <formula>"NON"</formula>
    </cfRule>
    <cfRule type="cellIs" dxfId="14" priority="19" operator="equal">
      <formula>"OUI"</formula>
    </cfRule>
  </conditionalFormatting>
  <conditionalFormatting sqref="C17:C20 C22:C23">
    <cfRule type="cellIs" dxfId="13" priority="14" operator="equal">
      <formula>"NON"</formula>
    </cfRule>
    <cfRule type="cellIs" dxfId="12" priority="15" operator="equal">
      <formula>"OUI"</formula>
    </cfRule>
  </conditionalFormatting>
  <conditionalFormatting sqref="C4:C6">
    <cfRule type="cellIs" dxfId="11" priority="12" operator="equal">
      <formula>"NON"</formula>
    </cfRule>
    <cfRule type="cellIs" dxfId="10" priority="13" operator="equal">
      <formula>"OUI"</formula>
    </cfRule>
  </conditionalFormatting>
  <conditionalFormatting sqref="C8:C11">
    <cfRule type="cellIs" dxfId="9" priority="10" operator="equal">
      <formula>"NON"</formula>
    </cfRule>
    <cfRule type="cellIs" dxfId="8" priority="11" operator="equal">
      <formula>"OUI"</formula>
    </cfRule>
  </conditionalFormatting>
  <conditionalFormatting sqref="C13:C15">
    <cfRule type="cellIs" dxfId="7" priority="8" operator="equal">
      <formula>"NON"</formula>
    </cfRule>
    <cfRule type="cellIs" dxfId="6" priority="9" operator="equal">
      <formula>"OUI"</formula>
    </cfRule>
  </conditionalFormatting>
  <conditionalFormatting sqref="E50:G51">
    <cfRule type="containsText" dxfId="5" priority="5" operator="containsText" text="INCORRECT">
      <formula>NOT(ISERROR(SEARCH("INCORRECT",E50)))</formula>
    </cfRule>
    <cfRule type="containsText" dxfId="4" priority="7" operator="containsText" text="CORRECT">
      <formula>NOT(ISERROR(SEARCH("CORRECT",E50)))</formula>
    </cfRule>
  </conditionalFormatting>
  <conditionalFormatting sqref="E54:G54">
    <cfRule type="containsText" dxfId="3" priority="3" operator="containsText" text="INCORRECT">
      <formula>NOT(ISERROR(SEARCH("INCORRECT",E54)))</formula>
    </cfRule>
    <cfRule type="containsText" dxfId="2" priority="4" operator="containsText" text="CORRECT">
      <formula>NOT(ISERROR(SEARCH("CORRECT",E54)))</formula>
    </cfRule>
  </conditionalFormatting>
  <conditionalFormatting sqref="H4">
    <cfRule type="containsText" dxfId="1" priority="2" operator="containsText" text="◄">
      <formula>NOT(ISERROR(SEARCH("◄",H4)))</formula>
    </cfRule>
  </conditionalFormatting>
  <conditionalFormatting sqref="H5:H44">
    <cfRule type="containsText" dxfId="0" priority="1" operator="containsText" text="◄">
      <formula>NOT(ISERROR(SEARCH("◄",H5)))</formula>
    </cfRule>
  </conditionalFormatting>
  <dataValidations count="1">
    <dataValidation type="list" allowBlank="1" showInputMessage="1" showErrorMessage="1" sqref="C25:C27 C29:C33 C35:C36 C4:C6 C13:C15 C22:C23 C8:C11 C17:C20 C38:C44">
      <formula1>"OUI,NON"</formula1>
    </dataValidation>
  </dataValidations>
  <pageMargins left="0.25" right="0.23" top="0.35" bottom="0.35" header="0.3" footer="0.3"/>
  <pageSetup paperSize="8" scale="4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B44"/>
  <sheetViews>
    <sheetView showGridLines="0" zoomScale="55" zoomScaleNormal="55" zoomScaleSheetLayoutView="50" zoomScalePageLayoutView="30" workbookViewId="0">
      <selection activeCell="A20" sqref="A20"/>
    </sheetView>
  </sheetViews>
  <sheetFormatPr baseColWidth="10" defaultColWidth="11.6640625" defaultRowHeight="20.399999999999999" x14ac:dyDescent="0.35"/>
  <cols>
    <col min="1" max="1" width="97.6640625" style="65" customWidth="1"/>
    <col min="2" max="2" width="123.77734375" style="66" customWidth="1"/>
    <col min="3" max="16384" width="11.6640625" style="65"/>
  </cols>
  <sheetData>
    <row r="1" spans="1:2" ht="74.400000000000006" customHeight="1" thickBot="1" x14ac:dyDescent="0.4">
      <c r="A1" s="187" t="s">
        <v>81</v>
      </c>
      <c r="B1" s="188"/>
    </row>
    <row r="2" spans="1:2" ht="23.4" thickBot="1" x14ac:dyDescent="0.4">
      <c r="A2" s="75" t="s">
        <v>0</v>
      </c>
      <c r="B2" s="76" t="s">
        <v>1</v>
      </c>
    </row>
    <row r="3" spans="1:2" ht="32.4" customHeight="1" x14ac:dyDescent="0.35">
      <c r="A3" s="189" t="s">
        <v>14</v>
      </c>
      <c r="B3" s="190"/>
    </row>
    <row r="4" spans="1:2" ht="45.6" x14ac:dyDescent="0.35">
      <c r="A4" s="77" t="s">
        <v>22</v>
      </c>
      <c r="B4" s="78" t="s">
        <v>49</v>
      </c>
    </row>
    <row r="5" spans="1:2" ht="23.4" thickBot="1" x14ac:dyDescent="0.4">
      <c r="A5" s="79" t="s">
        <v>23</v>
      </c>
      <c r="B5" s="80" t="s">
        <v>50</v>
      </c>
    </row>
    <row r="6" spans="1:2" ht="46.2" thickBot="1" x14ac:dyDescent="0.4">
      <c r="A6" s="81" t="s">
        <v>24</v>
      </c>
      <c r="B6" s="80" t="s">
        <v>51</v>
      </c>
    </row>
    <row r="7" spans="1:2" ht="22.8" x14ac:dyDescent="0.35">
      <c r="A7" s="189" t="s">
        <v>15</v>
      </c>
      <c r="B7" s="190"/>
    </row>
    <row r="8" spans="1:2" ht="22.8" x14ac:dyDescent="0.35">
      <c r="A8" s="82" t="s">
        <v>25</v>
      </c>
      <c r="B8" s="83" t="s">
        <v>52</v>
      </c>
    </row>
    <row r="9" spans="1:2" ht="45.6" x14ac:dyDescent="0.35">
      <c r="A9" s="82" t="s">
        <v>26</v>
      </c>
      <c r="B9" s="83" t="s">
        <v>53</v>
      </c>
    </row>
    <row r="10" spans="1:2" ht="45.6" x14ac:dyDescent="0.35">
      <c r="A10" s="77" t="s">
        <v>27</v>
      </c>
      <c r="B10" s="78" t="s">
        <v>54</v>
      </c>
    </row>
    <row r="11" spans="1:2" ht="23.4" thickBot="1" x14ac:dyDescent="0.4">
      <c r="A11" s="84" t="s">
        <v>28</v>
      </c>
      <c r="B11" s="80" t="s">
        <v>55</v>
      </c>
    </row>
    <row r="12" spans="1:2" ht="22.8" x14ac:dyDescent="0.35">
      <c r="A12" s="189" t="s">
        <v>16</v>
      </c>
      <c r="B12" s="190"/>
    </row>
    <row r="13" spans="1:2" ht="45.6" x14ac:dyDescent="0.35">
      <c r="A13" s="77" t="s">
        <v>29</v>
      </c>
      <c r="B13" s="78" t="s">
        <v>56</v>
      </c>
    </row>
    <row r="14" spans="1:2" ht="45.6" x14ac:dyDescent="0.35">
      <c r="A14" s="82" t="s">
        <v>30</v>
      </c>
      <c r="B14" s="83" t="s">
        <v>57</v>
      </c>
    </row>
    <row r="15" spans="1:2" ht="46.2" thickBot="1" x14ac:dyDescent="0.4">
      <c r="A15" s="84" t="s">
        <v>31</v>
      </c>
      <c r="B15" s="80" t="s">
        <v>58</v>
      </c>
    </row>
    <row r="16" spans="1:2" ht="22.8" x14ac:dyDescent="0.35">
      <c r="A16" s="189" t="s">
        <v>17</v>
      </c>
      <c r="B16" s="190"/>
    </row>
    <row r="17" spans="1:2" ht="45.6" x14ac:dyDescent="0.35">
      <c r="A17" s="82" t="s">
        <v>32</v>
      </c>
      <c r="B17" s="83" t="s">
        <v>59</v>
      </c>
    </row>
    <row r="18" spans="1:2" ht="68.400000000000006" x14ac:dyDescent="0.35">
      <c r="A18" s="77" t="s">
        <v>99</v>
      </c>
      <c r="B18" s="85" t="s">
        <v>62</v>
      </c>
    </row>
    <row r="19" spans="1:2" ht="68.400000000000006" x14ac:dyDescent="0.35">
      <c r="A19" s="86" t="s">
        <v>88</v>
      </c>
      <c r="B19" s="87" t="s">
        <v>60</v>
      </c>
    </row>
    <row r="20" spans="1:2" ht="22.8" x14ac:dyDescent="0.35">
      <c r="A20" s="82" t="s">
        <v>89</v>
      </c>
      <c r="B20" s="83" t="s">
        <v>61</v>
      </c>
    </row>
    <row r="21" spans="1:2" ht="69" thickBot="1" x14ac:dyDescent="0.4">
      <c r="A21" s="77" t="s">
        <v>87</v>
      </c>
      <c r="B21" s="88" t="s">
        <v>62</v>
      </c>
    </row>
    <row r="22" spans="1:2" ht="45.6" x14ac:dyDescent="0.35">
      <c r="A22" s="86" t="s">
        <v>90</v>
      </c>
      <c r="B22" s="83" t="s">
        <v>63</v>
      </c>
    </row>
    <row r="23" spans="1:2" ht="69" thickBot="1" x14ac:dyDescent="0.4">
      <c r="A23" s="84" t="s">
        <v>91</v>
      </c>
      <c r="B23" s="80" t="s">
        <v>64</v>
      </c>
    </row>
    <row r="24" spans="1:2" ht="22.8" x14ac:dyDescent="0.35">
      <c r="A24" s="189" t="s">
        <v>18</v>
      </c>
      <c r="B24" s="190"/>
    </row>
    <row r="25" spans="1:2" ht="45.6" x14ac:dyDescent="0.35">
      <c r="A25" s="77" t="s">
        <v>33</v>
      </c>
      <c r="B25" s="78" t="s">
        <v>65</v>
      </c>
    </row>
    <row r="26" spans="1:2" ht="22.8" x14ac:dyDescent="0.35">
      <c r="A26" s="82" t="s">
        <v>34</v>
      </c>
      <c r="B26" s="83" t="s">
        <v>66</v>
      </c>
    </row>
    <row r="27" spans="1:2" ht="46.2" thickBot="1" x14ac:dyDescent="0.4">
      <c r="A27" s="84" t="s">
        <v>35</v>
      </c>
      <c r="B27" s="80" t="s">
        <v>67</v>
      </c>
    </row>
    <row r="28" spans="1:2" ht="22.8" x14ac:dyDescent="0.35">
      <c r="A28" s="189" t="s">
        <v>19</v>
      </c>
      <c r="B28" s="190"/>
    </row>
    <row r="29" spans="1:2" ht="45.6" x14ac:dyDescent="0.35">
      <c r="A29" s="82" t="s">
        <v>36</v>
      </c>
      <c r="B29" s="83" t="s">
        <v>68</v>
      </c>
    </row>
    <row r="30" spans="1:2" ht="22.8" x14ac:dyDescent="0.35">
      <c r="A30" s="82" t="s">
        <v>37</v>
      </c>
      <c r="B30" s="83" t="s">
        <v>69</v>
      </c>
    </row>
    <row r="31" spans="1:2" ht="45.6" x14ac:dyDescent="0.35">
      <c r="A31" s="77" t="s">
        <v>38</v>
      </c>
      <c r="B31" s="78" t="s">
        <v>70</v>
      </c>
    </row>
    <row r="32" spans="1:2" ht="68.400000000000006" x14ac:dyDescent="0.35">
      <c r="A32" s="104" t="s">
        <v>100</v>
      </c>
      <c r="B32" s="105" t="s">
        <v>101</v>
      </c>
    </row>
    <row r="33" spans="1:2" ht="69" thickBot="1" x14ac:dyDescent="0.4">
      <c r="A33" s="84" t="s">
        <v>39</v>
      </c>
      <c r="B33" s="80" t="s">
        <v>72</v>
      </c>
    </row>
    <row r="34" spans="1:2" ht="22.8" x14ac:dyDescent="0.35">
      <c r="A34" s="189" t="s">
        <v>20</v>
      </c>
      <c r="B34" s="190"/>
    </row>
    <row r="35" spans="1:2" ht="45.6" x14ac:dyDescent="0.35">
      <c r="A35" s="82" t="s">
        <v>40</v>
      </c>
      <c r="B35" s="83" t="s">
        <v>73</v>
      </c>
    </row>
    <row r="36" spans="1:2" ht="69" thickBot="1" x14ac:dyDescent="0.4">
      <c r="A36" s="84" t="s">
        <v>41</v>
      </c>
      <c r="B36" s="80" t="s">
        <v>73</v>
      </c>
    </row>
    <row r="37" spans="1:2" ht="22.8" x14ac:dyDescent="0.35">
      <c r="A37" s="189" t="s">
        <v>21</v>
      </c>
      <c r="B37" s="190"/>
    </row>
    <row r="38" spans="1:2" ht="68.400000000000006" x14ac:dyDescent="0.35">
      <c r="A38" s="82" t="s">
        <v>42</v>
      </c>
      <c r="B38" s="83" t="s">
        <v>74</v>
      </c>
    </row>
    <row r="39" spans="1:2" ht="45.6" x14ac:dyDescent="0.35">
      <c r="A39" s="82" t="s">
        <v>43</v>
      </c>
      <c r="B39" s="83" t="s">
        <v>75</v>
      </c>
    </row>
    <row r="40" spans="1:2" ht="22.8" x14ac:dyDescent="0.35">
      <c r="A40" s="82" t="s">
        <v>44</v>
      </c>
      <c r="B40" s="83" t="s">
        <v>76</v>
      </c>
    </row>
    <row r="41" spans="1:2" ht="45.6" x14ac:dyDescent="0.35">
      <c r="A41" s="77" t="s">
        <v>45</v>
      </c>
      <c r="B41" s="85" t="s">
        <v>77</v>
      </c>
    </row>
    <row r="42" spans="1:2" ht="22.8" x14ac:dyDescent="0.35">
      <c r="A42" s="86" t="s">
        <v>46</v>
      </c>
      <c r="B42" s="87" t="s">
        <v>78</v>
      </c>
    </row>
    <row r="43" spans="1:2" ht="68.400000000000006" x14ac:dyDescent="0.35">
      <c r="A43" s="82" t="s">
        <v>47</v>
      </c>
      <c r="B43" s="83" t="s">
        <v>79</v>
      </c>
    </row>
    <row r="44" spans="1:2" ht="23.4" thickBot="1" x14ac:dyDescent="0.4">
      <c r="A44" s="84" t="s">
        <v>48</v>
      </c>
      <c r="B44" s="80" t="s">
        <v>80</v>
      </c>
    </row>
  </sheetData>
  <sheetProtection algorithmName="SHA-512" hashValue="aITQceXXW9Zx42kNEuLFCaTyrgpx/yPlxcPtjlsmGbCHDhpuE9AfyL6AC7dYi77P+pjPUziRRetHOEYPUgNwxg==" saltValue="LdMDkRy86JBSzV/15iMlxw==" spinCount="100000" sheet="1" objects="1" scenarios="1"/>
  <customSheetViews>
    <customSheetView guid="{F185DBD7-6036-48F2-98F9-9161712F3941}" scale="55" showGridLines="0" fitToPage="1" printArea="1">
      <selection activeCell="D2" sqref="D2"/>
      <pageMargins left="0.23622047244094491" right="0.23622047244094491" top="0.35433070866141736" bottom="0.35433070866141736" header="0.31496062992125984" footer="0.31496062992125984"/>
      <printOptions horizontalCentered="1" verticalCentered="1"/>
      <pageSetup paperSize="9" scale="49" orientation="portrait" r:id="rId1"/>
    </customSheetView>
  </customSheetViews>
  <mergeCells count="9">
    <mergeCell ref="A1:B1"/>
    <mergeCell ref="A28:B28"/>
    <mergeCell ref="A34:B34"/>
    <mergeCell ref="A37:B37"/>
    <mergeCell ref="A3:B3"/>
    <mergeCell ref="A7:B7"/>
    <mergeCell ref="A12:B12"/>
    <mergeCell ref="A16:B16"/>
    <mergeCell ref="A24:B24"/>
  </mergeCells>
  <printOptions horizontalCentered="1" verticalCentered="1"/>
  <pageMargins left="0.23622047244094491" right="0.23622047244094491" top="0.35433070866141736" bottom="0.35433070866141736" header="0.31496062992125984" footer="0.31496062992125984"/>
  <pageSetup paperSize="9" scale="42"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Evaluation U5</vt:lpstr>
      <vt:lpstr>AIDE à l'Evaluation U5</vt:lpstr>
      <vt:lpstr>'AIDE à l''Evaluation U5'!Zone_d_impression</vt:lpstr>
      <vt:lpstr>'Evaluation U5'!Zone_d_impression</vt:lpstr>
    </vt:vector>
  </TitlesOfParts>
  <Company>ACADEMIE DE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dc:creator>
  <cp:lastModifiedBy>Bossard Alexandra</cp:lastModifiedBy>
  <cp:lastPrinted>2020-01-17T13:43:39Z</cp:lastPrinted>
  <dcterms:created xsi:type="dcterms:W3CDTF">2015-01-07T17:35:44Z</dcterms:created>
  <dcterms:modified xsi:type="dcterms:W3CDTF">2024-01-17T15:17:31Z</dcterms:modified>
</cp:coreProperties>
</file>