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codeName="ThisWorkbook" autoCompressPictures="0" defaultThemeVersion="124226"/>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CF98B590-82CA-5649-BB0C-6DF9E20BC02B}" xr6:coauthVersionLast="47" xr6:coauthVersionMax="47" xr10:uidLastSave="{00000000-0000-0000-0000-000000000000}"/>
  <bookViews>
    <workbookView xWindow="1020" yWindow="500" windowWidth="25600" windowHeight="16060" xr2:uid="{00000000-000D-0000-FFFF-FFFF00000000}"/>
  </bookViews>
  <sheets>
    <sheet name="Evaluation U5" sheetId="2" r:id="rId1"/>
    <sheet name="AIDE à l'Evaluation U5" sheetId="3" r:id="rId2"/>
  </sheets>
  <definedNames>
    <definedName name="Z_13CAE99E_1326_41E6_A214_B3512518385D_.wvu.Cols" localSheetId="1" hidden="1">'AIDE à l''Evaluation U5'!#REF!,'AIDE à l''Evaluation U5'!#REF!,'AIDE à l''Evaluation U5'!#REF!</definedName>
    <definedName name="Z_13CAE99E_1326_41E6_A214_B3512518385D_.wvu.Cols" localSheetId="0" hidden="1">'Evaluation U5'!#REF!,'Evaluation U5'!$L:$M,'Evaluation U5'!$O:$P</definedName>
    <definedName name="Z_13CAE99E_1326_41E6_A214_B3512518385D_.wvu.PrintArea" localSheetId="1" hidden="1">'AIDE à l''Evaluation U5'!$A$1:$B$1</definedName>
    <definedName name="Z_13CAE99E_1326_41E6_A214_B3512518385D_.wvu.PrintArea" localSheetId="0" hidden="1">'Evaluation U5'!$A$1:$Q$38</definedName>
    <definedName name="Z_16191AE1_2F5A_42AA_887D_525CB5F2CA29_.wvu.Cols" localSheetId="1" hidden="1">'AIDE à l''Evaluation U5'!#REF!,'AIDE à l''Evaluation U5'!#REF!</definedName>
    <definedName name="Z_16191AE1_2F5A_42AA_887D_525CB5F2CA29_.wvu.Cols" localSheetId="0" hidden="1">'Evaluation U5'!#REF!,'Evaluation U5'!$O:$O</definedName>
    <definedName name="Z_16191AE1_2F5A_42AA_887D_525CB5F2CA29_.wvu.PrintArea" localSheetId="1" hidden="1">'AIDE à l''Evaluation U5'!$A$1:$B$1</definedName>
    <definedName name="Z_16191AE1_2F5A_42AA_887D_525CB5F2CA29_.wvu.PrintArea" localSheetId="0" hidden="1">'Evaluation U5'!$A$1:$Q$38</definedName>
    <definedName name="Z_F185DBD7_6036_48F2_98F9_9161712F3941_.wvu.Cols" localSheetId="0" hidden="1">'Evaluation U5'!$B:$B,'Evaluation U5'!$L:$P</definedName>
    <definedName name="Z_F185DBD7_6036_48F2_98F9_9161712F3941_.wvu.PrintArea" localSheetId="1" hidden="1">'AIDE à l''Evaluation U5'!$A$1:$B$1</definedName>
    <definedName name="Z_F185DBD7_6036_48F2_98F9_9161712F3941_.wvu.PrintArea" localSheetId="0" hidden="1">'Evaluation U5'!$A$1:$Q$38</definedName>
    <definedName name="Z_F8FB7996_72BF_4471_BF91_62D3B191CB00_.wvu.Cols" localSheetId="1" hidden="1">'AIDE à l''Evaluation U5'!$B:$B,'AIDE à l''Evaluation U5'!#REF!,'AIDE à l''Evaluation U5'!#REF!,'AIDE à l''Evaluation U5'!#REF!</definedName>
    <definedName name="Z_F8FB7996_72BF_4471_BF91_62D3B191CB00_.wvu.PrintArea" localSheetId="1" hidden="1">'AIDE à l''Evaluation U5'!$A$1:$B$1</definedName>
    <definedName name="_xlnm.Print_Area" localSheetId="1">'AIDE à l''Evaluation U5'!$A$1:$B$28</definedName>
    <definedName name="_xlnm.Print_Area" localSheetId="0">'Evaluation U5'!$A$1:$Q$38</definedName>
  </definedNames>
  <calcPr calcId="191029"/>
  <customWorkbookViews>
    <customWorkbookView name="Impression" guid="{F185DBD7-6036-48F2-98F9-9161712F3941}" maximized="1" xWindow="-2409" yWindow="-9" windowWidth="2418" windowHeight="1368" activeSheetId="2"/>
    <customWorkbookView name="tout" guid="{16191AE1-2F5A-42AA-887D-525CB5F2CA29}" maximized="1" xWindow="-2409" yWindow="-9" windowWidth="2418" windowHeight="1368" activeSheetId="2"/>
    <customWorkbookView name="impression avec indicaterus" guid="{13CAE99E-1326-41E6-A214-B3512518385D}" maximized="1" xWindow="-1929" yWindow="-9" windowWidth="1938" windowHeight="109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2" i="2" l="1"/>
  <c r="L21" i="2" l="1"/>
  <c r="H21" i="2" s="1"/>
  <c r="M21" i="2"/>
  <c r="M8" i="2"/>
  <c r="J8" i="2" s="1"/>
  <c r="M7" i="2"/>
  <c r="L8" i="2"/>
  <c r="H8" i="2" s="1"/>
  <c r="L7" i="2"/>
  <c r="H7" i="2" s="1"/>
  <c r="L6" i="2"/>
  <c r="H6" i="2" s="1"/>
  <c r="L9" i="2"/>
  <c r="H9" i="2" s="1"/>
  <c r="L11" i="2"/>
  <c r="H11" i="2" s="1"/>
  <c r="L12" i="2"/>
  <c r="H12" i="2"/>
  <c r="L14" i="2"/>
  <c r="H14" i="2" s="1"/>
  <c r="L15" i="2"/>
  <c r="L17" i="2"/>
  <c r="H17" i="2" s="1"/>
  <c r="L18" i="2"/>
  <c r="H18" i="2" s="1"/>
  <c r="L20" i="2"/>
  <c r="H20" i="2" s="1"/>
  <c r="L22" i="2"/>
  <c r="H22" i="2" s="1"/>
  <c r="L23" i="2"/>
  <c r="H23" i="2" s="1"/>
  <c r="L5" i="2"/>
  <c r="H5" i="2" s="1"/>
  <c r="M17" i="2"/>
  <c r="J17" i="2" s="1"/>
  <c r="M18" i="2"/>
  <c r="M20" i="2"/>
  <c r="M22" i="2"/>
  <c r="M23" i="2"/>
  <c r="M14" i="2"/>
  <c r="M15" i="2"/>
  <c r="M6" i="2"/>
  <c r="M9" i="2"/>
  <c r="M11" i="2"/>
  <c r="M12" i="2"/>
  <c r="M5" i="2"/>
  <c r="N19" i="2"/>
  <c r="N16" i="2"/>
  <c r="N13" i="2"/>
  <c r="N4" i="2"/>
  <c r="N10" i="2"/>
  <c r="H15" i="2"/>
  <c r="J15" i="2"/>
  <c r="E33" i="2"/>
  <c r="J18" i="2" l="1"/>
  <c r="J20" i="2"/>
  <c r="J12" i="2"/>
  <c r="J14" i="2"/>
  <c r="J6" i="2"/>
  <c r="J23" i="2"/>
  <c r="H2" i="2"/>
  <c r="J9" i="2"/>
  <c r="J21" i="2"/>
  <c r="J22" i="2"/>
  <c r="N24" i="2"/>
  <c r="E29" i="2" s="1"/>
  <c r="J5" i="2"/>
  <c r="J11" i="2"/>
  <c r="J7" i="2"/>
  <c r="O24" i="2" l="1"/>
  <c r="J13" i="2" s="1"/>
  <c r="K15" i="2" s="1"/>
  <c r="E25" i="2"/>
  <c r="J16" i="2"/>
  <c r="K18" i="2" s="1"/>
  <c r="M24" i="2"/>
  <c r="J19" i="2"/>
  <c r="J10" i="2"/>
  <c r="J4" i="2" l="1"/>
  <c r="K7" i="2" s="1"/>
  <c r="K17" i="2"/>
  <c r="K16" i="2" s="1"/>
  <c r="K14" i="2"/>
  <c r="K13" i="2" s="1"/>
  <c r="K8" i="2"/>
  <c r="K6" i="2"/>
  <c r="K5" i="2"/>
  <c r="K12" i="2"/>
  <c r="K11" i="2"/>
  <c r="K10" i="2" s="1"/>
  <c r="K23" i="2"/>
  <c r="K21" i="2"/>
  <c r="K22" i="2"/>
  <c r="K20" i="2"/>
  <c r="K9" i="2" l="1"/>
  <c r="K19" i="2"/>
  <c r="K4" i="2"/>
  <c r="P24" i="2" l="1"/>
</calcChain>
</file>

<file path=xl/sharedStrings.xml><?xml version="1.0" encoding="utf-8"?>
<sst xmlns="http://schemas.openxmlformats.org/spreadsheetml/2006/main" count="125" uniqueCount="88">
  <si>
    <t>Compétences évaluées</t>
  </si>
  <si>
    <t>Indicateurs de performance</t>
  </si>
  <si>
    <t xml:space="preserve"> /20</t>
  </si>
  <si>
    <t>/20</t>
  </si>
  <si>
    <t>Appréciation globale</t>
  </si>
  <si>
    <t>Signatures</t>
  </si>
  <si>
    <t>Date</t>
  </si>
  <si>
    <t>Note brute obtenue par calcul automatique :</t>
  </si>
  <si>
    <t>% évalué</t>
  </si>
  <si>
    <t>Note sur 20 attribuée par le jury (note brute + ou - 1 point):</t>
  </si>
  <si>
    <t>Plus de 2/3 des indicateurs doivent être évalués</t>
  </si>
  <si>
    <t>Les hypothèses de calcul sont formalisées. Les quantités sont calculées avec une précision adaptée à l'ouvrage.</t>
  </si>
  <si>
    <t>Le coût estimé comprend toutes les dépenses et est réaliste.</t>
  </si>
  <si>
    <t>L'offre de prix comprend toutes les informations nécessaires à l'exploitation par le client.</t>
  </si>
  <si>
    <t>Une liste des procédés est établie. Les procédés sont adaptés à l'ouvrage.</t>
  </si>
  <si>
    <t>Un tableau comparatif listant les avantages et inconvénients est élaboré en fonction de critères adaptés. Une comparaison qualitative est réalisée.</t>
  </si>
  <si>
    <t>Le phasage de réalisation est réaliste, il tient compte des quantités et des moyens de l’entreprise.</t>
  </si>
  <si>
    <t>Le cyclage est réaliste, il tient compte des données de l’ouvrage et des moyens de l’entreprise. Les points singuliers sont identifiés.</t>
  </si>
  <si>
    <t>Les exigences et dispositions contractuelles sont identifiées. Les critères de contrôle sont explicités.</t>
  </si>
  <si>
    <t>Les principaux risques sont identifiés, caractérisés et hiérarchisés, les mesures de prévention sont définies. Les données générales et administratives sont renseignées.</t>
  </si>
  <si>
    <t>L’enclenchement des tâches respecte les phasages donnés, les crédits</t>
  </si>
  <si>
    <t>horaires de main d'œuvre et les équipes sont définies.</t>
  </si>
  <si>
    <t>Les dates clés sont précisées, les calendriers particuliers sont cohérents avec le calendrier prévisionnel et optimisés</t>
  </si>
  <si>
    <t>Poids initial</t>
  </si>
  <si>
    <t>Points</t>
  </si>
  <si>
    <t>Poids réel</t>
  </si>
  <si>
    <t>COMPETENCES EVALUEES</t>
  </si>
  <si>
    <r>
      <t xml:space="preserve">Seules les cases </t>
    </r>
    <r>
      <rPr>
        <b/>
        <sz val="14"/>
        <color rgb="FFFF0000"/>
        <rFont val="Arial"/>
        <family val="2"/>
      </rPr>
      <t>VERTES</t>
    </r>
    <r>
      <rPr>
        <b/>
        <sz val="12"/>
        <color rgb="FFFF0000"/>
        <rFont val="Arial"/>
        <family val="2"/>
      </rPr>
      <t xml:space="preserve"> sont à remplir par la commission d'évaluation</t>
    </r>
  </si>
  <si>
    <t>EVALUE</t>
  </si>
  <si>
    <t>OUI</t>
  </si>
  <si>
    <t>CTRL CMP</t>
  </si>
  <si>
    <t>Chaque comp est évaluée</t>
  </si>
  <si>
    <t>Poids pris</t>
  </si>
  <si>
    <t>Ctrl saisie</t>
  </si>
  <si>
    <t xml:space="preserve">ATTENTION, si le symbole ◄ apparait dans cette colonne, l'évaluation est mal renseignée sur la ligne       </t>
  </si>
  <si>
    <t>Compétences</t>
  </si>
  <si>
    <t>BTS TRAVAUX PUBLICS
U5
Aide à l'évaluation</t>
  </si>
  <si>
    <t>BTS TRAVAUX PUBLICS
U5
Fiche d'évaluation</t>
  </si>
  <si>
    <t>C6 - PRÉPARER LE CHANTIER</t>
  </si>
  <si>
    <t>C7 - PLANIFIER LES TRAVAUX</t>
  </si>
  <si>
    <t>C8 - PRÉPARER LES MOYENS HUMAINS ET MATÉRIELS</t>
  </si>
  <si>
    <t>C9 - DÉFINIR LE BUDGET DU CHANTIER</t>
  </si>
  <si>
    <t>C10 - DÉFINIR LES MOYENS RELATIFS AUX EXIGENCES DE QUALITÉ, DE SÉCURITÉ ET D'ENVIRONNEMENT D'UN CHANTIER</t>
  </si>
  <si>
    <t>C18 - CONDUIRE DES RÉUNIONS D'INFORMATION ET/U DE COORDINATION</t>
  </si>
  <si>
    <t>PARTIE 1 : ÉVALUATION EN REVUE DE PROJET</t>
  </si>
  <si>
    <t>PARTIE 2 : ÉVALUATION EN SOUTENANCE DE PROJET</t>
  </si>
  <si>
    <r>
      <t xml:space="preserve">Consigner </t>
    </r>
    <r>
      <rPr>
        <sz val="16"/>
        <color theme="1"/>
        <rFont val="ArialMT"/>
      </rPr>
      <t xml:space="preserve">les décisions prises en réunion </t>
    </r>
  </si>
  <si>
    <r>
      <t xml:space="preserve">Organiser </t>
    </r>
    <r>
      <rPr>
        <sz val="16"/>
        <color theme="1"/>
        <rFont val="ArialMT"/>
      </rPr>
      <t xml:space="preserve">et </t>
    </r>
    <r>
      <rPr>
        <b/>
        <sz val="16"/>
        <color theme="1"/>
        <rFont val="Arial"/>
        <family val="2"/>
      </rPr>
      <t xml:space="preserve">planifier </t>
    </r>
    <r>
      <rPr>
        <sz val="16"/>
        <color theme="1"/>
        <rFont val="ArialMT"/>
      </rPr>
      <t xml:space="preserve">les réunions d’information </t>
    </r>
  </si>
  <si>
    <r>
      <t xml:space="preserve">Gérer </t>
    </r>
    <r>
      <rPr>
        <sz val="16"/>
        <color theme="1"/>
        <rFont val="ArialMT"/>
      </rPr>
      <t xml:space="preserve">la réunion </t>
    </r>
  </si>
  <si>
    <r>
      <t xml:space="preserve">Elaborer </t>
    </r>
    <r>
      <rPr>
        <sz val="16"/>
        <color theme="1"/>
        <rFont val="ArialMT"/>
      </rPr>
      <t xml:space="preserve">les documents préalablement à l’ouverture du chantier </t>
    </r>
  </si>
  <si>
    <r>
      <t xml:space="preserve">Analyser </t>
    </r>
    <r>
      <rPr>
        <sz val="16"/>
        <color theme="1"/>
        <rFont val="ArialMT"/>
      </rPr>
      <t xml:space="preserve">une méthode ou un procédé de mise en œuvre </t>
    </r>
  </si>
  <si>
    <r>
      <t xml:space="preserve">Etablir </t>
    </r>
    <r>
      <rPr>
        <sz val="16"/>
        <color theme="1"/>
        <rFont val="ArialMT"/>
      </rPr>
      <t xml:space="preserve">un mode opératoire </t>
    </r>
  </si>
  <si>
    <r>
      <t xml:space="preserve">Etablir </t>
    </r>
    <r>
      <rPr>
        <sz val="16"/>
        <color theme="1"/>
        <rFont val="ArialMT"/>
      </rPr>
      <t xml:space="preserve">un plan d’installation de chantier </t>
    </r>
  </si>
  <si>
    <r>
      <t xml:space="preserve">Evaluer </t>
    </r>
    <r>
      <rPr>
        <sz val="16"/>
        <color theme="1"/>
        <rFont val="ArialMT"/>
      </rPr>
      <t>l’impact environnemental du chantier</t>
    </r>
  </si>
  <si>
    <r>
      <t xml:space="preserve">Définir </t>
    </r>
    <r>
      <rPr>
        <sz val="16"/>
        <color theme="1"/>
        <rFont val="ArialMT"/>
      </rPr>
      <t xml:space="preserve">des cadences, des ratios, des rendements </t>
    </r>
  </si>
  <si>
    <r>
      <t xml:space="preserve">Elaborer </t>
    </r>
    <r>
      <rPr>
        <sz val="16"/>
        <color theme="1"/>
        <rFont val="ArialMT"/>
      </rPr>
      <t xml:space="preserve">le calendrier prévisionnel d’exécution </t>
    </r>
  </si>
  <si>
    <r>
      <t xml:space="preserve">Préparer </t>
    </r>
    <r>
      <rPr>
        <sz val="16"/>
        <color theme="1"/>
        <rFont val="ArialMT"/>
      </rPr>
      <t xml:space="preserve">les moyens nécessaires à l’exécution </t>
    </r>
  </si>
  <si>
    <r>
      <t xml:space="preserve">Préparer </t>
    </r>
    <r>
      <rPr>
        <sz val="16"/>
        <color theme="1"/>
        <rFont val="ArialMT"/>
      </rPr>
      <t xml:space="preserve">le recours aux sous- traitants </t>
    </r>
  </si>
  <si>
    <r>
      <t xml:space="preserve">Etablir </t>
    </r>
    <r>
      <rPr>
        <sz val="16"/>
        <color theme="1"/>
        <rFont val="ArialMT"/>
      </rPr>
      <t xml:space="preserve">les budgets prévisionnels </t>
    </r>
  </si>
  <si>
    <r>
      <t xml:space="preserve">Répartir </t>
    </r>
    <r>
      <rPr>
        <sz val="16"/>
        <color theme="1"/>
        <rFont val="ArialMT"/>
      </rPr>
      <t xml:space="preserve">le budget sur une partie ou sur la totalité des travaux </t>
    </r>
  </si>
  <si>
    <r>
      <t xml:space="preserve">Etablir </t>
    </r>
    <r>
      <rPr>
        <sz val="16"/>
        <color theme="1"/>
        <rFont val="ArialMT"/>
      </rPr>
      <t xml:space="preserve">un Plan d’Assurance de la Qualité (PAQ) </t>
    </r>
  </si>
  <si>
    <r>
      <t xml:space="preserve">Etablir </t>
    </r>
    <r>
      <rPr>
        <sz val="16"/>
        <color theme="1"/>
        <rFont val="ArialMT"/>
      </rPr>
      <t xml:space="preserve">un Plan Particulier de Sécurité et de Prévention de la Santé (PPSPS) </t>
    </r>
  </si>
  <si>
    <r>
      <t xml:space="preserve">Etablir </t>
    </r>
    <r>
      <rPr>
        <sz val="16"/>
        <color theme="1"/>
        <rFont val="ArialMT"/>
      </rPr>
      <t xml:space="preserve">un Plan de Protection et Respect de l’Environnement (PPRE) </t>
    </r>
  </si>
  <si>
    <r>
      <t xml:space="preserve">Déterminer </t>
    </r>
    <r>
      <rPr>
        <sz val="16"/>
        <color theme="1"/>
        <rFont val="ArialMT"/>
      </rPr>
      <t xml:space="preserve">et </t>
    </r>
    <r>
      <rPr>
        <b/>
        <sz val="16"/>
        <color theme="1"/>
        <rFont val="Arial"/>
        <family val="2"/>
      </rPr>
      <t xml:space="preserve">assurer </t>
    </r>
    <r>
      <rPr>
        <sz val="16"/>
        <color theme="1"/>
        <rFont val="ArialMT"/>
      </rPr>
      <t xml:space="preserve">les besoins spécifiques en matière d’hygiène, de sécurité, de qualité, et de protection de l’environnement. </t>
    </r>
  </si>
  <si>
    <t xml:space="preserve">Les fiches de procédures du PAQ sont détaillées et illustrées par des schémas ou dessins cotés et légendés. </t>
  </si>
  <si>
    <t xml:space="preserve">Les contraintes et les risques liés au chantier sont identifiés et listés. 
Chaque phase est accompagnée des mesures de prévention et /ou de sécurité à mettre en œuvre. </t>
  </si>
  <si>
    <t xml:space="preserve">Les dispositifs et les procédures de préservation de l’environnement sont définis. </t>
  </si>
  <si>
    <t xml:space="preserve">Les commandes des moyens HQPE sont établies. 
Les interventions des sous-traitants sont préparées. </t>
  </si>
  <si>
    <r>
      <t xml:space="preserve">Les déboursés secs, frais de chantier, frais d’opération sont clairement décomposés (main d’œuvre, matériel, matériaux). 
Les paramètres pris en compte sont cohérents avec les éléments d’organisation du chantier. </t>
    </r>
    <r>
      <rPr>
        <sz val="18"/>
        <color theme="1"/>
        <rFont val="ArialMT"/>
      </rPr>
      <t xml:space="preserve">
</t>
    </r>
    <r>
      <rPr>
        <sz val="16"/>
        <color theme="1"/>
        <rFont val="ArialMT"/>
      </rPr>
      <t xml:space="preserve">Les dépenses prévisionnelles sont entièrement définies. </t>
    </r>
  </si>
  <si>
    <t xml:space="preserve">La ventilation des dépenses est cohérente avec le planning prévisionnel. </t>
  </si>
  <si>
    <t>Les choix retenus sont justifiés et argumentés aux plans techniques et économiques, et cohérents par rapport aux hypothèses retenues et aux ressources de l’entreprise  (niveau de compétence et formation à la sécurité du personnel, parc matériels, ).</t>
  </si>
  <si>
    <t xml:space="preserve">Les quantitatifs nécessaires sont clairement présentés. 
Les cadences, ratios, rendements retenus sont justifiés et argumentés. </t>
  </si>
  <si>
    <t xml:space="preserve">L’enclenchement des tâches est justifié. 
Le planning est précis, légendé et exploitable ; il est en cohérence avec les hypothèses retenues. 
L’occupation dans le temps de la main d’œuvre et des matériels est précisée et optimisée. </t>
  </si>
  <si>
    <t xml:space="preserve">L’impact est évalué </t>
  </si>
  <si>
    <t>Les choix effectués sont justifiés et pertinents ; ils respectent les normes en vigueur, notamment en matière d’hygiène, de sécurité, environnementales,…</t>
  </si>
  <si>
    <t xml:space="preserve">La méthode d’exécution retenue initialement ou sa variante proposée sont pertinentes au plan technique et économique. </t>
  </si>
  <si>
    <t xml:space="preserve">Chaque phase est détaillée et elle précise les caractéristiques des matériels, les matériaux utilisés, les dispositifs de sécurité et la main d’œuvre nécessaires. 
Les choix techniques effectués sont pertinents et en adéquation avec les contraintes de réalisation.
Chaque phase est représentée graphiquement de manière chronologique. </t>
  </si>
  <si>
    <t>Les dispositions à prendre pour commencer les travaux sont identifiées.
Les demandes d’intention de commencement des travaux (DICT) et les demandes d’autorisation administratives sont formalisées.</t>
  </si>
  <si>
    <t xml:space="preserve">Le compte-rendu est sincère et clair. Il est adressé aux personnes concernées. </t>
  </si>
  <si>
    <t xml:space="preserve">L’ordre du jour est établi. 
Les participants sont identifiés et convoqués en temps utile. </t>
  </si>
  <si>
    <t xml:space="preserve">La prise de parole est organisée. L’ordre du jour est respecté.
Des notes sont prises. 
Des décisions sont éventuellement arrêtées. </t>
  </si>
  <si>
    <t>OBSERVATIONS ET COMMENTAIRES</t>
  </si>
  <si>
    <t>Noms des Evaluateurs de la  SOUTENANCE  DE PROJET</t>
  </si>
  <si>
    <r>
      <t xml:space="preserve">REFERENCE </t>
    </r>
    <r>
      <rPr>
        <b/>
        <sz val="12"/>
        <color theme="1"/>
        <rFont val="Arial"/>
        <family val="2"/>
      </rPr>
      <t>DU SUJET :</t>
    </r>
    <r>
      <rPr>
        <b/>
        <sz val="12"/>
        <color rgb="FFFF0000"/>
        <rFont val="Arial"/>
        <family val="2"/>
      </rPr>
      <t xml:space="preserve">
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</si>
  <si>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 xml:space="preserve">  Préciser les principaux thèmes de questionnement et les observations factuelles du jury sur la prestation du candidat qui justifient la note.</t>
  </si>
  <si>
    <t>Nom de l' évaluateur de la  REVUE DE PROJET</t>
  </si>
  <si>
    <t>Signature</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</si>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</sst>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8">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b/>
      <sz val="16"/>
      <color theme="1"/>
      <name val="Arial"/>
      <family val="2"/>
    </font>
    <font>
      <sz val="16"/>
      <color theme="1"/>
      <name val="Arial"/>
      <family val="2"/>
    </font>
    <font>
      <sz val="14"/>
      <color rgb="FFFF0000"/>
      <name val="Arial"/>
      <family val="2"/>
    </font>
    <font>
      <b/>
      <i/>
      <sz val="10"/>
      <name val="Arial"/>
      <family val="2"/>
    </font>
    <font>
      <b/>
      <sz val="11"/>
      <color theme="0"/>
      <name val="Arial"/>
      <family val="2"/>
    </font>
    <font>
      <sz val="10"/>
      <color theme="1"/>
      <name val="ArialMT"/>
    </font>
    <font>
      <sz val="16"/>
      <color theme="1"/>
      <name val="ArialMT"/>
    </font>
    <font>
      <sz val="18"/>
      <color theme="1"/>
      <name val="ArialMT"/>
    </font>
    <font>
      <i/>
      <sz val="10"/>
      <name val="Arial"/>
      <family val="2"/>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79998168889431442"/>
        <bgColor indexed="64"/>
      </patternFill>
    </fill>
  </fills>
  <borders count="5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style="medium">
        <color auto="1"/>
      </right>
      <top/>
      <bottom/>
      <diagonal/>
    </border>
    <border>
      <left style="medium">
        <color auto="1"/>
      </left>
      <right style="medium">
        <color auto="1"/>
      </right>
      <top/>
      <bottom style="thin">
        <color auto="1"/>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style="thin">
        <color auto="1"/>
      </bottom>
      <diagonal/>
    </border>
  </borders>
  <cellStyleXfs count="2">
    <xf numFmtId="0" fontId="0" fillId="0" borderId="0"/>
    <xf numFmtId="9" fontId="1" fillId="0" borderId="0" applyFont="0" applyFill="0" applyBorder="0" applyAlignment="0" applyProtection="0"/>
  </cellStyleXfs>
  <cellXfs count="179">
    <xf numFmtId="0" fontId="0" fillId="0" borderId="0" xfId="0"/>
    <xf numFmtId="0" fontId="4" fillId="0" borderId="31" xfId="0" applyFont="1" applyBorder="1" applyAlignment="1">
      <alignment horizontal="center" vertical="center" wrapText="1"/>
    </xf>
    <xf numFmtId="0" fontId="9" fillId="0" borderId="29" xfId="0" applyFont="1" applyBorder="1" applyAlignment="1">
      <alignment vertical="center" wrapText="1"/>
    </xf>
    <xf numFmtId="0" fontId="3" fillId="0" borderId="29" xfId="0" applyFont="1" applyBorder="1"/>
    <xf numFmtId="0" fontId="10" fillId="0" borderId="29" xfId="0" applyFont="1" applyBorder="1" applyAlignment="1">
      <alignment horizontal="center"/>
    </xf>
    <xf numFmtId="0" fontId="3" fillId="0" borderId="0" xfId="0" applyFont="1"/>
    <xf numFmtId="0" fontId="4" fillId="0" borderId="23" xfId="0" applyFont="1" applyBorder="1" applyAlignment="1">
      <alignment horizontal="center" vertical="center" wrapText="1"/>
    </xf>
    <xf numFmtId="0" fontId="11" fillId="0" borderId="36" xfId="0" applyFont="1" applyBorder="1" applyAlignment="1">
      <alignment horizontal="center" vertical="center" wrapText="1"/>
    </xf>
    <xf numFmtId="0" fontId="4" fillId="0" borderId="38" xfId="0" applyFont="1" applyBorder="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textRotation="90" wrapText="1"/>
    </xf>
    <xf numFmtId="0" fontId="14" fillId="0" borderId="0" xfId="0" applyFont="1" applyAlignment="1">
      <alignment horizontal="center" vertical="center" textRotation="90" wrapText="1"/>
    </xf>
    <xf numFmtId="0" fontId="3" fillId="0" borderId="0" xfId="0" applyFont="1" applyAlignment="1">
      <alignment horizontal="left" vertical="center" wrapText="1"/>
    </xf>
    <xf numFmtId="0" fontId="12" fillId="0" borderId="0" xfId="0" applyFont="1" applyAlignment="1">
      <alignment horizontal="center" vertical="center" textRotation="90" wrapText="1"/>
    </xf>
    <xf numFmtId="0" fontId="17" fillId="0" borderId="0" xfId="0" applyFont="1" applyAlignment="1">
      <alignment horizontal="left" vertical="center"/>
    </xf>
    <xf numFmtId="0" fontId="12" fillId="0" borderId="0" xfId="0" applyFont="1"/>
    <xf numFmtId="9" fontId="12" fillId="0" borderId="0" xfId="0" applyNumberFormat="1" applyFont="1" applyAlignment="1">
      <alignment horizontal="center"/>
    </xf>
    <xf numFmtId="1" fontId="10" fillId="0" borderId="0" xfId="0" applyNumberFormat="1" applyFont="1" applyAlignment="1">
      <alignment horizontal="center"/>
    </xf>
    <xf numFmtId="0" fontId="10" fillId="0" borderId="0" xfId="0" applyFont="1" applyAlignment="1">
      <alignment horizontal="center"/>
    </xf>
    <xf numFmtId="0" fontId="18" fillId="0" borderId="0" xfId="0" applyFont="1" applyAlignment="1">
      <alignment vertical="center"/>
    </xf>
    <xf numFmtId="0" fontId="18" fillId="0" borderId="0" xfId="0" applyFont="1" applyAlignment="1">
      <alignment horizontal="center" vertical="center"/>
    </xf>
    <xf numFmtId="0" fontId="3" fillId="0" borderId="41" xfId="0" applyFont="1" applyBorder="1"/>
    <xf numFmtId="0" fontId="19" fillId="0" borderId="0" xfId="0" applyFont="1" applyAlignment="1">
      <alignment horizontal="center" vertical="center"/>
    </xf>
    <xf numFmtId="0" fontId="19" fillId="0" borderId="0" xfId="0" applyFont="1" applyAlignment="1" applyProtection="1">
      <alignment vertical="top" wrapText="1"/>
      <protection locked="0"/>
    </xf>
    <xf numFmtId="0" fontId="19" fillId="0" borderId="26" xfId="0" applyFont="1" applyBorder="1" applyAlignment="1" applyProtection="1">
      <alignment vertical="top" wrapText="1"/>
      <protection locked="0"/>
    </xf>
    <xf numFmtId="0" fontId="19" fillId="0" borderId="0" xfId="0" applyFont="1" applyAlignment="1" applyProtection="1">
      <alignment horizontal="center" vertical="top" wrapText="1"/>
      <protection locked="0"/>
    </xf>
    <xf numFmtId="0" fontId="24" fillId="0" borderId="0" xfId="0" applyFont="1" applyAlignment="1">
      <alignment horizontal="center" vertical="center"/>
    </xf>
    <xf numFmtId="0" fontId="23" fillId="0" borderId="29" xfId="0" applyFont="1" applyBorder="1" applyAlignment="1">
      <alignment vertical="center"/>
    </xf>
    <xf numFmtId="0" fontId="19" fillId="0" borderId="0" xfId="0" applyFont="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2" fillId="0" borderId="35" xfId="0" applyFont="1" applyBorder="1"/>
    <xf numFmtId="0" fontId="3" fillId="0" borderId="35" xfId="0" applyFont="1" applyBorder="1"/>
    <xf numFmtId="0" fontId="10" fillId="0" borderId="35" xfId="0" applyFont="1" applyBorder="1" applyAlignment="1">
      <alignment horizontal="center"/>
    </xf>
    <xf numFmtId="0" fontId="3" fillId="0" borderId="40" xfId="0" applyFont="1" applyBorder="1"/>
    <xf numFmtId="0" fontId="13" fillId="0" borderId="0" xfId="0" applyFont="1"/>
    <xf numFmtId="0" fontId="13" fillId="0" borderId="0" xfId="0" applyFont="1" applyAlignment="1">
      <alignment wrapText="1"/>
    </xf>
    <xf numFmtId="0" fontId="3" fillId="0" borderId="0" xfId="0" applyFont="1" applyAlignment="1">
      <alignment horizontal="center"/>
    </xf>
    <xf numFmtId="0" fontId="20" fillId="0" borderId="7" xfId="0" applyFont="1" applyBorder="1" applyAlignment="1">
      <alignment horizontal="center" vertical="center"/>
    </xf>
    <xf numFmtId="2" fontId="4" fillId="3" borderId="20" xfId="1" applyNumberFormat="1" applyFont="1" applyFill="1" applyBorder="1" applyAlignment="1">
      <alignment horizontal="center" vertical="center"/>
    </xf>
    <xf numFmtId="0" fontId="6" fillId="4" borderId="16"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33" xfId="0" applyFont="1" applyBorder="1" applyAlignment="1">
      <alignment vertical="center" wrapText="1"/>
    </xf>
    <xf numFmtId="0" fontId="30" fillId="0" borderId="1" xfId="0" applyFont="1" applyBorder="1" applyAlignment="1">
      <alignment vertical="center" wrapText="1"/>
    </xf>
    <xf numFmtId="0" fontId="30" fillId="4" borderId="1" xfId="0" applyFont="1" applyFill="1" applyBorder="1" applyAlignment="1">
      <alignment vertical="center" wrapText="1"/>
    </xf>
    <xf numFmtId="0" fontId="30" fillId="0" borderId="0" xfId="0" applyFont="1" applyAlignment="1">
      <alignment wrapText="1"/>
    </xf>
    <xf numFmtId="0" fontId="2" fillId="2" borderId="16" xfId="0" applyFont="1" applyFill="1" applyBorder="1" applyAlignment="1">
      <alignment vertical="center" wrapText="1"/>
    </xf>
    <xf numFmtId="0" fontId="31" fillId="0" borderId="0" xfId="0" applyFont="1" applyAlignment="1">
      <alignment horizontal="center" vertical="center"/>
    </xf>
    <xf numFmtId="0" fontId="29" fillId="0" borderId="1" xfId="0" applyFont="1" applyBorder="1" applyAlignment="1">
      <alignment vertical="center" wrapText="1"/>
    </xf>
    <xf numFmtId="0" fontId="30" fillId="0" borderId="12" xfId="0" applyFont="1" applyBorder="1" applyAlignment="1">
      <alignment vertical="center" wrapText="1"/>
    </xf>
    <xf numFmtId="0" fontId="29" fillId="0" borderId="34" xfId="0" applyFont="1" applyBorder="1" applyAlignment="1">
      <alignment vertical="center" wrapText="1"/>
    </xf>
    <xf numFmtId="0" fontId="30" fillId="4" borderId="12" xfId="0" applyFont="1" applyFill="1" applyBorder="1" applyAlignment="1">
      <alignment horizontal="left" vertical="center" wrapText="1" inden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29" fillId="5" borderId="1" xfId="0" applyFont="1" applyFill="1" applyBorder="1" applyAlignment="1" applyProtection="1">
      <alignment horizontal="center" vertical="center"/>
      <protection locked="0"/>
    </xf>
    <xf numFmtId="0" fontId="29" fillId="5" borderId="11" xfId="0" applyFont="1" applyFill="1" applyBorder="1" applyAlignment="1" applyProtection="1">
      <alignment horizontal="center" vertical="center"/>
      <protection locked="0"/>
    </xf>
    <xf numFmtId="0" fontId="29" fillId="5" borderId="12" xfId="0" applyFont="1" applyFill="1" applyBorder="1" applyAlignment="1" applyProtection="1">
      <alignment horizontal="center" vertical="center"/>
      <protection locked="0"/>
    </xf>
    <xf numFmtId="0" fontId="29" fillId="5" borderId="13" xfId="0" applyFont="1" applyFill="1" applyBorder="1" applyAlignment="1" applyProtection="1">
      <alignment horizontal="center" vertical="center"/>
      <protection locked="0"/>
    </xf>
    <xf numFmtId="0" fontId="29" fillId="5" borderId="17" xfId="0" applyFont="1" applyFill="1" applyBorder="1" applyAlignment="1" applyProtection="1">
      <alignment horizontal="center" vertical="center"/>
      <protection locked="0"/>
    </xf>
    <xf numFmtId="0" fontId="29" fillId="5" borderId="21" xfId="0" applyFont="1" applyFill="1" applyBorder="1" applyAlignment="1" applyProtection="1">
      <alignment horizontal="center" vertical="center"/>
      <protection locked="0"/>
    </xf>
    <xf numFmtId="0" fontId="25" fillId="5" borderId="9" xfId="0" applyFont="1" applyFill="1" applyBorder="1" applyAlignment="1" applyProtection="1">
      <alignment horizontal="center" vertical="center" wrapText="1"/>
      <protection locked="0"/>
    </xf>
    <xf numFmtId="0" fontId="3" fillId="5" borderId="10" xfId="0" applyFont="1" applyFill="1" applyBorder="1" applyProtection="1">
      <protection locked="0"/>
    </xf>
    <xf numFmtId="0" fontId="25" fillId="5" borderId="11" xfId="0" applyFont="1" applyFill="1" applyBorder="1" applyAlignment="1" applyProtection="1">
      <alignment horizontal="center" vertical="center"/>
      <protection locked="0"/>
    </xf>
    <xf numFmtId="0" fontId="25" fillId="5" borderId="13" xfId="0" applyFont="1" applyFill="1" applyBorder="1" applyAlignment="1" applyProtection="1">
      <alignment horizontal="center" vertical="center"/>
      <protection locked="0"/>
    </xf>
    <xf numFmtId="0" fontId="29" fillId="2" borderId="10" xfId="0" applyFont="1" applyFill="1" applyBorder="1" applyAlignment="1" applyProtection="1">
      <alignment horizontal="center" vertical="center"/>
      <protection locked="0"/>
    </xf>
    <xf numFmtId="0" fontId="3" fillId="0" borderId="29" xfId="0" applyFont="1" applyBorder="1" applyAlignment="1">
      <alignment wrapText="1"/>
    </xf>
    <xf numFmtId="0" fontId="7" fillId="0" borderId="0" xfId="0" applyFont="1" applyAlignment="1">
      <alignment horizontal="center"/>
    </xf>
    <xf numFmtId="165" fontId="3" fillId="0" borderId="0" xfId="0" applyNumberFormat="1" applyFont="1" applyAlignment="1">
      <alignment horizontal="center" vertical="center"/>
    </xf>
    <xf numFmtId="0" fontId="33" fillId="0" borderId="0" xfId="0" applyFont="1" applyAlignment="1">
      <alignment horizontal="center" vertical="center" wrapText="1"/>
    </xf>
    <xf numFmtId="2" fontId="31" fillId="0" borderId="0" xfId="0" applyNumberFormat="1" applyFont="1" applyAlignment="1">
      <alignment horizontal="center" vertical="center"/>
    </xf>
    <xf numFmtId="0" fontId="4" fillId="0" borderId="49" xfId="0" applyFont="1" applyBorder="1" applyAlignment="1">
      <alignment horizontal="center" vertical="center" wrapText="1"/>
    </xf>
    <xf numFmtId="0" fontId="29" fillId="0" borderId="28" xfId="0" applyFont="1" applyBorder="1" applyAlignment="1">
      <alignment horizontal="center" vertical="center" wrapText="1"/>
    </xf>
    <xf numFmtId="9" fontId="26" fillId="3" borderId="1" xfId="0" applyNumberFormat="1" applyFont="1" applyFill="1" applyBorder="1" applyAlignment="1">
      <alignment horizontal="center" vertical="center"/>
    </xf>
    <xf numFmtId="9" fontId="26" fillId="3" borderId="1" xfId="1" applyFont="1" applyFill="1" applyBorder="1" applyAlignment="1">
      <alignment horizontal="center" vertical="center"/>
    </xf>
    <xf numFmtId="9" fontId="5" fillId="0" borderId="1" xfId="0" applyNumberFormat="1" applyFont="1" applyBorder="1" applyAlignment="1">
      <alignment horizontal="center" vertical="center"/>
    </xf>
    <xf numFmtId="9" fontId="16" fillId="0" borderId="37" xfId="1" applyFont="1" applyFill="1" applyBorder="1" applyAlignment="1">
      <alignment horizontal="center" vertical="center"/>
    </xf>
    <xf numFmtId="0" fontId="7" fillId="0" borderId="4" xfId="0" applyFont="1" applyBorder="1" applyAlignment="1">
      <alignment horizontal="center" vertical="center"/>
    </xf>
    <xf numFmtId="0" fontId="21" fillId="0" borderId="4" xfId="0" applyFont="1" applyBorder="1" applyAlignment="1">
      <alignment horizontal="center" vertical="center"/>
    </xf>
    <xf numFmtId="2" fontId="5" fillId="0" borderId="20" xfId="1" applyNumberFormat="1" applyFont="1" applyFill="1" applyBorder="1" applyAlignment="1">
      <alignment horizontal="center" vertical="center"/>
    </xf>
    <xf numFmtId="9" fontId="5" fillId="0" borderId="1" xfId="1" applyFont="1" applyFill="1" applyBorder="1" applyAlignment="1">
      <alignment horizontal="center" vertical="center"/>
    </xf>
    <xf numFmtId="9" fontId="16" fillId="0" borderId="37" xfId="1" applyFont="1" applyBorder="1" applyAlignment="1">
      <alignment horizontal="center" vertical="center"/>
    </xf>
    <xf numFmtId="9" fontId="5" fillId="3" borderId="1" xfId="0" applyNumberFormat="1" applyFont="1" applyFill="1" applyBorder="1" applyAlignment="1">
      <alignment horizontal="center" vertical="center"/>
    </xf>
    <xf numFmtId="0" fontId="13"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13" fillId="0" borderId="35" xfId="0" applyFont="1" applyBorder="1" applyAlignment="1">
      <alignment horizontal="center" vertical="center"/>
    </xf>
    <xf numFmtId="0" fontId="2" fillId="0" borderId="35" xfId="0" applyFont="1" applyBorder="1" applyAlignment="1">
      <alignment horizontal="center" vertical="center"/>
    </xf>
    <xf numFmtId="9" fontId="3" fillId="0" borderId="0" xfId="0" applyNumberFormat="1" applyFont="1"/>
    <xf numFmtId="0" fontId="34" fillId="0" borderId="0" xfId="0" applyFont="1"/>
    <xf numFmtId="0" fontId="35" fillId="0" borderId="0" xfId="0" applyFont="1" applyAlignment="1">
      <alignment horizontal="left" vertical="center"/>
    </xf>
    <xf numFmtId="0" fontId="35" fillId="0" borderId="11" xfId="0" applyFont="1" applyBorder="1" applyAlignment="1">
      <alignment horizontal="left" vertical="center" wrapText="1"/>
    </xf>
    <xf numFmtId="0" fontId="35" fillId="0" borderId="13" xfId="0" applyFont="1" applyBorder="1" applyAlignment="1">
      <alignment horizontal="left" vertical="center" wrapText="1"/>
    </xf>
    <xf numFmtId="0" fontId="30" fillId="0" borderId="13" xfId="0" applyFont="1" applyBorder="1" applyAlignment="1">
      <alignment vertical="center" wrapText="1"/>
    </xf>
    <xf numFmtId="0" fontId="30" fillId="0" borderId="0" xfId="0" applyFont="1" applyAlignment="1">
      <alignment horizontal="left" vertical="center"/>
    </xf>
    <xf numFmtId="0" fontId="30" fillId="0" borderId="11" xfId="0" applyFont="1" applyBorder="1" applyAlignment="1">
      <alignment horizontal="left" vertical="center" wrapText="1"/>
    </xf>
    <xf numFmtId="0" fontId="35" fillId="0" borderId="13" xfId="0" applyFont="1" applyBorder="1" applyAlignment="1">
      <alignment horizontal="left"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3" fillId="0" borderId="4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0" xfId="0" applyFont="1" applyBorder="1" applyAlignment="1">
      <alignment horizontal="center" vertical="center" wrapText="1"/>
    </xf>
    <xf numFmtId="0" fontId="23" fillId="0" borderId="26" xfId="0" applyFont="1" applyBorder="1" applyAlignment="1">
      <alignment horizontal="center" vertical="center"/>
    </xf>
    <xf numFmtId="0" fontId="23" fillId="0" borderId="0" xfId="0" applyFont="1" applyAlignment="1">
      <alignment horizontal="center" vertical="center"/>
    </xf>
    <xf numFmtId="0" fontId="23" fillId="0" borderId="39" xfId="0" applyFont="1" applyBorder="1" applyAlignment="1">
      <alignment horizontal="center" vertical="center"/>
    </xf>
    <xf numFmtId="0" fontId="23" fillId="0" borderId="35" xfId="0" applyFont="1" applyBorder="1" applyAlignment="1">
      <alignment horizontal="center" vertic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25" fillId="5" borderId="14" xfId="0" applyFont="1" applyFill="1" applyBorder="1" applyAlignment="1" applyProtection="1">
      <alignment horizontal="center" vertical="center" wrapText="1"/>
      <protection locked="0"/>
    </xf>
    <xf numFmtId="0" fontId="3" fillId="5" borderId="15" xfId="0" applyFont="1" applyFill="1" applyBorder="1" applyProtection="1">
      <protection locked="0"/>
    </xf>
    <xf numFmtId="0" fontId="25" fillId="5" borderId="28" xfId="0" applyFont="1" applyFill="1" applyBorder="1" applyAlignment="1" applyProtection="1">
      <alignment horizontal="center" vertical="center"/>
      <protection locked="0"/>
    </xf>
    <xf numFmtId="0" fontId="25" fillId="5" borderId="29" xfId="0" applyFont="1" applyFill="1" applyBorder="1" applyAlignment="1" applyProtection="1">
      <alignment horizontal="center" vertical="center"/>
      <protection locked="0"/>
    </xf>
    <xf numFmtId="0" fontId="25" fillId="5" borderId="30" xfId="0" applyFont="1" applyFill="1" applyBorder="1" applyAlignment="1" applyProtection="1">
      <alignment horizontal="center" vertical="center"/>
      <protection locked="0"/>
    </xf>
    <xf numFmtId="0" fontId="25" fillId="5" borderId="39"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40" xfId="0" applyFont="1" applyFill="1" applyBorder="1" applyAlignment="1" applyProtection="1">
      <alignment horizontal="center" vertical="center"/>
      <protection locked="0"/>
    </xf>
    <xf numFmtId="0" fontId="32" fillId="0" borderId="26" xfId="0" applyFont="1" applyBorder="1" applyAlignment="1">
      <alignment horizontal="center"/>
    </xf>
    <xf numFmtId="0" fontId="32" fillId="0" borderId="0" xfId="0" applyFont="1" applyAlignment="1">
      <alignment horizont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8" xfId="0" applyFont="1" applyBorder="1" applyAlignment="1">
      <alignment horizontal="center" vertical="center"/>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39" xfId="0" applyFont="1" applyBorder="1" applyAlignment="1">
      <alignment horizontal="center" vertical="center"/>
    </xf>
    <xf numFmtId="0" fontId="20" fillId="0" borderId="35" xfId="0" applyFont="1" applyBorder="1" applyAlignment="1">
      <alignment horizontal="center" vertical="center"/>
    </xf>
    <xf numFmtId="0" fontId="20" fillId="0" borderId="40" xfId="0" applyFont="1" applyBorder="1" applyAlignment="1">
      <alignment horizontal="center" vertical="center"/>
    </xf>
    <xf numFmtId="0" fontId="22" fillId="0" borderId="26" xfId="0" applyFont="1" applyBorder="1" applyAlignment="1">
      <alignment horizontal="right" vertical="center"/>
    </xf>
    <xf numFmtId="0" fontId="22" fillId="0" borderId="0" xfId="0" applyFont="1" applyAlignment="1">
      <alignment horizontal="right" vertical="center"/>
    </xf>
    <xf numFmtId="0" fontId="25" fillId="5" borderId="26" xfId="0" applyFont="1" applyFill="1" applyBorder="1" applyAlignment="1" applyProtection="1">
      <alignment horizontal="center" vertical="top" wrapText="1"/>
      <protection locked="0"/>
    </xf>
    <xf numFmtId="0" fontId="25" fillId="5" borderId="0" xfId="0" applyFont="1" applyFill="1" applyAlignment="1" applyProtection="1">
      <alignment horizontal="center" vertical="top" wrapText="1"/>
      <protection locked="0"/>
    </xf>
    <xf numFmtId="0" fontId="25" fillId="5" borderId="41" xfId="0" applyFont="1" applyFill="1" applyBorder="1" applyAlignment="1" applyProtection="1">
      <alignment horizontal="center" vertical="top" wrapText="1"/>
      <protection locked="0"/>
    </xf>
    <xf numFmtId="0" fontId="25" fillId="5" borderId="39" xfId="0" applyFont="1" applyFill="1" applyBorder="1" applyAlignment="1" applyProtection="1">
      <alignment horizontal="center" vertical="top" wrapText="1"/>
      <protection locked="0"/>
    </xf>
    <xf numFmtId="0" fontId="25" fillId="5" borderId="35" xfId="0" applyFont="1" applyFill="1" applyBorder="1" applyAlignment="1" applyProtection="1">
      <alignment horizontal="center" vertical="top" wrapText="1"/>
      <protection locked="0"/>
    </xf>
    <xf numFmtId="0" fontId="25" fillId="5" borderId="40" xfId="0" applyFont="1" applyFill="1" applyBorder="1" applyAlignment="1" applyProtection="1">
      <alignment horizontal="center" vertical="top" wrapText="1"/>
      <protection locked="0"/>
    </xf>
    <xf numFmtId="0" fontId="32" fillId="0" borderId="28" xfId="0" applyFont="1" applyBorder="1" applyAlignment="1">
      <alignment horizontal="center" vertical="center"/>
    </xf>
    <xf numFmtId="0" fontId="32" fillId="0" borderId="29" xfId="0" applyFont="1" applyBorder="1" applyAlignment="1">
      <alignment horizontal="center" vertical="center"/>
    </xf>
    <xf numFmtId="9" fontId="27" fillId="0" borderId="26" xfId="0" applyNumberFormat="1" applyFont="1" applyBorder="1" applyAlignment="1">
      <alignment horizontal="center" vertical="center"/>
    </xf>
    <xf numFmtId="9" fontId="27" fillId="0" borderId="0" xfId="0" applyNumberFormat="1" applyFont="1" applyAlignment="1">
      <alignment horizontal="center" vertical="center"/>
    </xf>
    <xf numFmtId="0" fontId="20" fillId="2" borderId="5" xfId="0" applyFont="1" applyFill="1" applyBorder="1" applyAlignment="1">
      <alignment horizontal="center" vertical="center"/>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37" fillId="5" borderId="45" xfId="0" applyFont="1" applyFill="1" applyBorder="1" applyAlignment="1" applyProtection="1">
      <alignment horizontal="center" vertical="center" wrapText="1"/>
      <protection locked="0"/>
    </xf>
    <xf numFmtId="0" fontId="37" fillId="5" borderId="46" xfId="0" applyFont="1" applyFill="1" applyBorder="1" applyAlignment="1" applyProtection="1">
      <alignment horizontal="center" vertical="center" wrapText="1"/>
      <protection locked="0"/>
    </xf>
    <xf numFmtId="0" fontId="37" fillId="5" borderId="47" xfId="0" applyFont="1" applyFill="1" applyBorder="1" applyAlignment="1" applyProtection="1">
      <alignment horizontal="center" vertical="center" wrapText="1"/>
      <protection locked="0"/>
    </xf>
    <xf numFmtId="0" fontId="29" fillId="3" borderId="22" xfId="0" applyFont="1" applyFill="1" applyBorder="1" applyAlignment="1">
      <alignment horizontal="left" vertical="center" wrapText="1"/>
    </xf>
    <xf numFmtId="0" fontId="29" fillId="3" borderId="27" xfId="0" applyFont="1" applyFill="1" applyBorder="1" applyAlignment="1">
      <alignment horizontal="left" vertical="center" wrapText="1"/>
    </xf>
    <xf numFmtId="0" fontId="29" fillId="3" borderId="8" xfId="0" applyFont="1" applyFill="1" applyBorder="1" applyAlignment="1">
      <alignment horizontal="left" vertical="center" wrapText="1"/>
    </xf>
    <xf numFmtId="0" fontId="29" fillId="3" borderId="7" xfId="0" applyFont="1" applyFill="1" applyBorder="1" applyAlignment="1">
      <alignment horizontal="left" vertical="center" wrapText="1"/>
    </xf>
    <xf numFmtId="0" fontId="17" fillId="6" borderId="28" xfId="0" applyFont="1" applyFill="1" applyBorder="1" applyAlignment="1">
      <alignment horizontal="center" vertical="center" wrapText="1"/>
    </xf>
    <xf numFmtId="0" fontId="17" fillId="6" borderId="29" xfId="0" applyFont="1" applyFill="1" applyBorder="1" applyAlignment="1">
      <alignment horizontal="center" vertical="center" wrapText="1"/>
    </xf>
    <xf numFmtId="0" fontId="26" fillId="0" borderId="26" xfId="0" applyFont="1" applyBorder="1" applyAlignment="1">
      <alignment horizontal="right" vertical="center"/>
    </xf>
    <xf numFmtId="0" fontId="26" fillId="0" borderId="0" xfId="0" applyFont="1" applyAlignment="1">
      <alignment horizontal="right" vertical="center"/>
    </xf>
    <xf numFmtId="0" fontId="20" fillId="0" borderId="26" xfId="0" applyFont="1" applyBorder="1" applyAlignment="1">
      <alignment horizontal="right" vertical="center"/>
    </xf>
    <xf numFmtId="0" fontId="20" fillId="0" borderId="0" xfId="0" applyFont="1" applyAlignment="1">
      <alignment horizontal="right" vertical="center"/>
    </xf>
    <xf numFmtId="0" fontId="29" fillId="7" borderId="2" xfId="0" applyFont="1" applyFill="1" applyBorder="1" applyAlignment="1">
      <alignment horizontal="center" vertical="center" wrapText="1"/>
    </xf>
    <xf numFmtId="0" fontId="29" fillId="7" borderId="3" xfId="0" applyFont="1" applyFill="1" applyBorder="1" applyAlignment="1">
      <alignment horizontal="center" vertical="center" wrapText="1"/>
    </xf>
    <xf numFmtId="0" fontId="29" fillId="7" borderId="4" xfId="0" applyFont="1" applyFill="1" applyBorder="1" applyAlignment="1">
      <alignment horizontal="center" vertical="center" wrapText="1"/>
    </xf>
    <xf numFmtId="0" fontId="8" fillId="5" borderId="2" xfId="0" applyFont="1" applyFill="1" applyBorder="1" applyAlignment="1" applyProtection="1">
      <alignment horizontal="left" vertical="center" wrapText="1"/>
      <protection locked="0"/>
    </xf>
    <xf numFmtId="0" fontId="9" fillId="5" borderId="3" xfId="0" applyFont="1" applyFill="1" applyBorder="1" applyAlignment="1" applyProtection="1">
      <alignment horizontal="left" vertical="center" wrapText="1"/>
      <protection locked="0"/>
    </xf>
    <xf numFmtId="0" fontId="9" fillId="5" borderId="4" xfId="0" applyFont="1" applyFill="1" applyBorder="1" applyAlignment="1" applyProtection="1">
      <alignment horizontal="left" vertical="center" wrapText="1"/>
      <protection locked="0"/>
    </xf>
    <xf numFmtId="0" fontId="8" fillId="0" borderId="0" xfId="0" applyFont="1" applyAlignment="1">
      <alignment horizontal="center" vertical="top"/>
    </xf>
    <xf numFmtId="0" fontId="8" fillId="0" borderId="41" xfId="0" applyFont="1" applyBorder="1" applyAlignment="1">
      <alignment horizontal="center" vertical="top"/>
    </xf>
    <xf numFmtId="164" fontId="21" fillId="5" borderId="2" xfId="0" applyNumberFormat="1" applyFont="1" applyFill="1" applyBorder="1" applyAlignment="1" applyProtection="1">
      <alignment horizontal="center" vertical="center"/>
      <protection locked="0"/>
    </xf>
    <xf numFmtId="164" fontId="21" fillId="5" borderId="3" xfId="0" applyNumberFormat="1" applyFont="1" applyFill="1" applyBorder="1" applyAlignment="1" applyProtection="1">
      <alignment horizontal="center" vertical="center"/>
      <protection locked="0"/>
    </xf>
    <xf numFmtId="0" fontId="15" fillId="5" borderId="42" xfId="0" applyFont="1" applyFill="1" applyBorder="1" applyAlignment="1" applyProtection="1">
      <alignment horizontal="center" vertical="center" wrapText="1"/>
      <protection locked="0"/>
    </xf>
    <xf numFmtId="0" fontId="15" fillId="5" borderId="43" xfId="0" applyFont="1" applyFill="1" applyBorder="1" applyAlignment="1" applyProtection="1">
      <alignment horizontal="center" vertical="center" wrapText="1"/>
      <protection locked="0"/>
    </xf>
    <xf numFmtId="0" fontId="2" fillId="5" borderId="42"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locked="0"/>
    </xf>
    <xf numFmtId="0" fontId="29" fillId="3" borderId="51" xfId="0" applyFont="1" applyFill="1" applyBorder="1" applyAlignment="1">
      <alignment horizontal="left" vertical="center" wrapText="1"/>
    </xf>
    <xf numFmtId="0" fontId="29" fillId="3" borderId="48" xfId="0" applyFont="1" applyFill="1" applyBorder="1" applyAlignment="1">
      <alignment horizontal="left" vertical="center" wrapText="1"/>
    </xf>
    <xf numFmtId="0" fontId="29" fillId="3" borderId="50"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29" fillId="3" borderId="22" xfId="0" applyFont="1" applyFill="1" applyBorder="1" applyAlignment="1">
      <alignment horizontal="left" vertical="center"/>
    </xf>
    <xf numFmtId="0" fontId="29" fillId="3" borderId="50" xfId="0" applyFont="1" applyFill="1" applyBorder="1" applyAlignment="1">
      <alignment horizontal="left" vertical="center"/>
    </xf>
    <xf numFmtId="0" fontId="29" fillId="3" borderId="44" xfId="0" applyFont="1" applyFill="1" applyBorder="1" applyAlignment="1">
      <alignment horizontal="left" vertical="center" wrapText="1"/>
    </xf>
    <xf numFmtId="0" fontId="29" fillId="3" borderId="52" xfId="0" applyFont="1" applyFill="1" applyBorder="1" applyAlignment="1">
      <alignment horizontal="left" vertical="center" wrapText="1"/>
    </xf>
  </cellXfs>
  <cellStyles count="2">
    <cellStyle name="Normal" xfId="0" builtinId="0"/>
    <cellStyle name="Pourcentage" xfId="1" builtinId="5"/>
  </cellStyles>
  <dxfs count="17">
    <dxf>
      <fill>
        <patternFill>
          <bgColor rgb="FFFFFF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8989"/>
        </patternFill>
      </fill>
    </dxf>
    <dxf>
      <fill>
        <patternFill>
          <bgColor theme="6" tint="0.39994506668294322"/>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FFC000"/>
        </patternFill>
      </fill>
    </dxf>
    <dxf>
      <fill>
        <patternFill>
          <bgColor rgb="FF92D050"/>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23</xdr:row>
      <xdr:rowOff>115093</xdr:rowOff>
    </xdr:from>
    <xdr:to>
      <xdr:col>7</xdr:col>
      <xdr:colOff>222249</xdr:colOff>
      <xdr:row>23</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38100</xdr:colOff>
      <xdr:row>25</xdr:row>
      <xdr:rowOff>254001</xdr:rowOff>
    </xdr:from>
    <xdr:to>
      <xdr:col>16</xdr:col>
      <xdr:colOff>7502710</xdr:colOff>
      <xdr:row>35</xdr:row>
      <xdr:rowOff>43541</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1"/>
        <a:srcRect l="1106" t="1586" r="1604" b="2817"/>
        <a:stretch/>
      </xdr:blipFill>
      <xdr:spPr>
        <a:xfrm>
          <a:off x="9552214" y="21492030"/>
          <a:ext cx="8248010" cy="369751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Q38"/>
  <sheetViews>
    <sheetView tabSelected="1" topLeftCell="C1" zoomScaleSheetLayoutView="94" workbookViewId="0">
      <pane ySplit="2" topLeftCell="A9" activePane="bottomLeft" state="frozenSplit"/>
      <selection pane="bottomLeft" activeCell="Q16" sqref="Q16:Q18"/>
    </sheetView>
  </sheetViews>
  <sheetFormatPr baseColWidth="10" defaultColWidth="11.6640625" defaultRowHeight="14"/>
  <cols>
    <col min="1" max="1" width="92.83203125" style="34" customWidth="1"/>
    <col min="2" max="2" width="94.83203125" style="35" hidden="1" customWidth="1"/>
    <col min="3" max="3" width="17.6640625" style="36" customWidth="1"/>
    <col min="4" max="7" width="4.1640625" style="5" customWidth="1"/>
    <col min="8" max="8" width="3.33203125" style="5" customWidth="1"/>
    <col min="9" max="9" width="9.1640625" style="86" customWidth="1"/>
    <col min="10" max="10" width="9.83203125" style="84" customWidth="1"/>
    <col min="11" max="11" width="8" style="85" bestFit="1" customWidth="1"/>
    <col min="12" max="12" width="5" style="15" hidden="1" customWidth="1"/>
    <col min="13" max="13" width="8" style="15" hidden="1" customWidth="1"/>
    <col min="14" max="14" width="14" style="5" hidden="1" customWidth="1"/>
    <col min="15" max="15" width="8" style="5" hidden="1" customWidth="1"/>
    <col min="16" max="16" width="10.5" style="18" hidden="1" customWidth="1"/>
    <col min="17" max="17" width="106.33203125" style="5" customWidth="1"/>
    <col min="18" max="16384" width="11.6640625" style="5"/>
  </cols>
  <sheetData>
    <row r="1" spans="1:17" ht="91" customHeight="1" thickBot="1">
      <c r="A1" s="39" t="s">
        <v>37</v>
      </c>
      <c r="B1" s="46"/>
      <c r="C1" s="159" t="s">
        <v>83</v>
      </c>
      <c r="D1" s="160"/>
      <c r="E1" s="160"/>
      <c r="F1" s="160"/>
      <c r="G1" s="160"/>
      <c r="H1" s="160"/>
      <c r="I1" s="160"/>
      <c r="J1" s="160"/>
      <c r="K1" s="161"/>
      <c r="L1" s="2"/>
      <c r="M1" s="2"/>
      <c r="N1" s="67" t="s">
        <v>31</v>
      </c>
      <c r="O1" s="3"/>
      <c r="P1" s="4"/>
      <c r="Q1" s="39" t="s">
        <v>87</v>
      </c>
    </row>
    <row r="2" spans="1:17" s="10" customFormat="1" ht="44" customHeight="1" thickBot="1">
      <c r="A2" s="40" t="s">
        <v>26</v>
      </c>
      <c r="B2" s="41" t="s">
        <v>1</v>
      </c>
      <c r="C2" s="1" t="s">
        <v>28</v>
      </c>
      <c r="D2" s="54">
        <v>0</v>
      </c>
      <c r="E2" s="54">
        <v>1</v>
      </c>
      <c r="F2" s="54">
        <v>2</v>
      </c>
      <c r="G2" s="55">
        <v>3</v>
      </c>
      <c r="H2" s="70">
        <f>COUNTIF(H5:H23,"◄")</f>
        <v>15</v>
      </c>
      <c r="I2" s="6" t="s">
        <v>23</v>
      </c>
      <c r="J2" s="7" t="s">
        <v>25</v>
      </c>
      <c r="K2" s="8" t="s">
        <v>24</v>
      </c>
      <c r="L2" s="9" t="s">
        <v>33</v>
      </c>
      <c r="M2" s="9" t="s">
        <v>32</v>
      </c>
      <c r="N2" s="9" t="s">
        <v>30</v>
      </c>
      <c r="P2" s="11"/>
      <c r="Q2" s="40" t="s">
        <v>81</v>
      </c>
    </row>
    <row r="3" spans="1:17" s="10" customFormat="1" ht="44" customHeight="1" thickBot="1">
      <c r="A3" s="156" t="s">
        <v>44</v>
      </c>
      <c r="B3" s="157"/>
      <c r="C3" s="157"/>
      <c r="D3" s="157"/>
      <c r="E3" s="157"/>
      <c r="F3" s="157"/>
      <c r="G3" s="158"/>
      <c r="H3" s="70"/>
      <c r="I3" s="6"/>
      <c r="J3" s="7"/>
      <c r="K3" s="72"/>
      <c r="L3" s="9"/>
      <c r="M3" s="9"/>
      <c r="N3" s="9"/>
      <c r="P3" s="11"/>
      <c r="Q3" s="73"/>
    </row>
    <row r="4" spans="1:17" s="10" customFormat="1" ht="30.5" customHeight="1">
      <c r="A4" s="146" t="s">
        <v>38</v>
      </c>
      <c r="B4" s="147"/>
      <c r="C4" s="147"/>
      <c r="D4" s="148"/>
      <c r="E4" s="148"/>
      <c r="F4" s="148"/>
      <c r="G4" s="149"/>
      <c r="H4" s="12"/>
      <c r="I4" s="75">
        <v>0.24</v>
      </c>
      <c r="J4" s="75">
        <f>IF(N4="OK",I4/O$24,0)</f>
        <v>0.24</v>
      </c>
      <c r="K4" s="38">
        <f>SUM(K5:K9)</f>
        <v>0</v>
      </c>
      <c r="L4" s="13"/>
      <c r="M4" s="13"/>
      <c r="N4" s="68" t="str">
        <f>IF(COUNTIF(C5:C9,"OUI")&gt;0,"OK","PB")</f>
        <v>OK</v>
      </c>
      <c r="P4" s="11"/>
      <c r="Q4" s="166"/>
    </row>
    <row r="5" spans="1:17" ht="35.5" customHeight="1">
      <c r="A5" s="48" t="s">
        <v>49</v>
      </c>
      <c r="B5" s="44" t="s">
        <v>11</v>
      </c>
      <c r="C5" s="66" t="s">
        <v>29</v>
      </c>
      <c r="D5" s="56"/>
      <c r="E5" s="56"/>
      <c r="F5" s="56"/>
      <c r="G5" s="57"/>
      <c r="H5" s="14" t="str">
        <f>(IF(L5="","◄",""))</f>
        <v>◄</v>
      </c>
      <c r="I5" s="81">
        <v>0.15</v>
      </c>
      <c r="J5" s="82">
        <f>IF(M5=0,0,I5/SUM(M$5:M$9))</f>
        <v>0.15000000000000002</v>
      </c>
      <c r="K5" s="80">
        <f>IF(C5="NON","",(IF(E5&lt;&gt;"",1/3,0)+IF(F5&lt;&gt;"",2/3,0)+IF(G5&lt;&gt;"",1,0))*J5*J$4*20)</f>
        <v>0</v>
      </c>
      <c r="L5" s="15" t="str">
        <f>IF(C5="OUI",IF(COUNTBLANK(D5:G5)=3,1,""),1)</f>
        <v/>
      </c>
      <c r="M5" s="16">
        <f>IF(C5="OUI",I5,0)</f>
        <v>0.15</v>
      </c>
      <c r="Q5" s="167"/>
    </row>
    <row r="6" spans="1:17" ht="30.5" customHeight="1" thickBot="1">
      <c r="A6" s="48" t="s">
        <v>50</v>
      </c>
      <c r="B6" s="49" t="s">
        <v>12</v>
      </c>
      <c r="C6" s="66" t="s">
        <v>29</v>
      </c>
      <c r="D6" s="56"/>
      <c r="E6" s="56"/>
      <c r="F6" s="56"/>
      <c r="G6" s="57"/>
      <c r="H6" s="14" t="str">
        <f t="shared" ref="H6:H9" si="0">(IF(L6="","◄",""))</f>
        <v>◄</v>
      </c>
      <c r="I6" s="81">
        <v>0.25</v>
      </c>
      <c r="J6" s="82">
        <f>IF(M6=0,0,I6/SUM(M$5:M$9))</f>
        <v>0.25</v>
      </c>
      <c r="K6" s="80">
        <f t="shared" ref="K6:K9" si="1">IF(C6="NON","",(IF(E6&lt;&gt;"",1/3,0)+IF(F6&lt;&gt;"",2/3,0)+IF(G6&lt;&gt;"",1,0))*J6*J$4*20)</f>
        <v>0</v>
      </c>
      <c r="L6" s="15" t="str">
        <f>IF(C6="OUI",IF(COUNTBLANK(D6:G6)=3,1,""),1)</f>
        <v/>
      </c>
      <c r="M6" s="16">
        <f>IF(C6="OUI",I6,0)</f>
        <v>0.25</v>
      </c>
      <c r="N6" s="89"/>
      <c r="Q6" s="167"/>
    </row>
    <row r="7" spans="1:17" ht="30.5" customHeight="1" thickBot="1">
      <c r="A7" s="48" t="s">
        <v>51</v>
      </c>
      <c r="B7" s="49"/>
      <c r="C7" s="66" t="s">
        <v>29</v>
      </c>
      <c r="D7" s="56"/>
      <c r="E7" s="56"/>
      <c r="F7" s="56"/>
      <c r="G7" s="57"/>
      <c r="H7" s="14" t="str">
        <f t="shared" ref="H7:H8" si="2">(IF(L7="","◄",""))</f>
        <v>◄</v>
      </c>
      <c r="I7" s="81">
        <v>0.3</v>
      </c>
      <c r="J7" s="82">
        <f>IF(M7=0,0,I7/SUM(M$5:M$9))</f>
        <v>0.30000000000000004</v>
      </c>
      <c r="K7" s="80">
        <f t="shared" ref="K7:K8" si="3">IF(C7="NON","",(IF(E7&lt;&gt;"",1/3,0)+IF(F7&lt;&gt;"",2/3,0)+IF(G7&lt;&gt;"",1,0))*J7*J$4*20)</f>
        <v>0</v>
      </c>
      <c r="L7" s="15" t="str">
        <f>IF(C7="OUI",IF(COUNTBLANK(D7:G7)=3,1,""),1)</f>
        <v/>
      </c>
      <c r="M7" s="16">
        <f>IF(C7="OUI",I7,0)</f>
        <v>0.3</v>
      </c>
      <c r="Q7" s="167"/>
    </row>
    <row r="8" spans="1:17" ht="30.5" customHeight="1" thickBot="1">
      <c r="A8" s="48" t="s">
        <v>52</v>
      </c>
      <c r="B8" s="49"/>
      <c r="C8" s="66" t="s">
        <v>29</v>
      </c>
      <c r="D8" s="56"/>
      <c r="E8" s="56"/>
      <c r="F8" s="56"/>
      <c r="G8" s="57"/>
      <c r="H8" s="14" t="str">
        <f t="shared" si="2"/>
        <v>◄</v>
      </c>
      <c r="I8" s="81">
        <v>0.2</v>
      </c>
      <c r="J8" s="82">
        <f>IF(M8=0,0,I8/SUM(M$5:M$9))</f>
        <v>0.20000000000000004</v>
      </c>
      <c r="K8" s="80">
        <f t="shared" si="3"/>
        <v>0</v>
      </c>
      <c r="L8" s="15" t="str">
        <f>IF(C8="OUI",IF(COUNTBLANK(D8:G8)=3,1,""),1)</f>
        <v/>
      </c>
      <c r="M8" s="16">
        <f>IF(C8="OUI",I8,0)</f>
        <v>0.2</v>
      </c>
      <c r="Q8" s="167"/>
    </row>
    <row r="9" spans="1:17" ht="30.5" customHeight="1" thickBot="1">
      <c r="A9" s="48" t="s">
        <v>53</v>
      </c>
      <c r="B9" s="49" t="s">
        <v>13</v>
      </c>
      <c r="C9" s="66" t="s">
        <v>29</v>
      </c>
      <c r="D9" s="58"/>
      <c r="E9" s="58"/>
      <c r="F9" s="58"/>
      <c r="G9" s="59"/>
      <c r="H9" s="14" t="str">
        <f t="shared" si="0"/>
        <v>◄</v>
      </c>
      <c r="I9" s="81">
        <v>0.1</v>
      </c>
      <c r="J9" s="82">
        <f>IF(M9=0,0,I9/SUM(M$5:M$9))</f>
        <v>0.10000000000000002</v>
      </c>
      <c r="K9" s="80">
        <f t="shared" si="1"/>
        <v>0</v>
      </c>
      <c r="L9" s="15" t="str">
        <f>IF(C9="OUI",IF(COUNTBLANK(D9:G9)=3,1,""),1)</f>
        <v/>
      </c>
      <c r="M9" s="16">
        <f>IF(C9="OUI",I9,0)</f>
        <v>0.1</v>
      </c>
      <c r="Q9" s="167"/>
    </row>
    <row r="10" spans="1:17" ht="30.5" customHeight="1">
      <c r="A10" s="146" t="s">
        <v>39</v>
      </c>
      <c r="B10" s="147"/>
      <c r="C10" s="147"/>
      <c r="D10" s="148"/>
      <c r="E10" s="148"/>
      <c r="F10" s="148"/>
      <c r="G10" s="149"/>
      <c r="H10" s="14"/>
      <c r="I10" s="83">
        <v>0.24</v>
      </c>
      <c r="J10" s="75">
        <f>IF(N10="OK",I10/O$24,0)</f>
        <v>0.24</v>
      </c>
      <c r="K10" s="38">
        <f>SUM(K11:K12)</f>
        <v>0</v>
      </c>
      <c r="M10" s="16"/>
      <c r="N10" s="68" t="str">
        <f>IF(COUNTIF(C11:C12,"OUI")&gt;0,"OK","PB")</f>
        <v>OK</v>
      </c>
      <c r="Q10" s="168"/>
    </row>
    <row r="11" spans="1:17" ht="41.5" customHeight="1">
      <c r="A11" s="48" t="s">
        <v>54</v>
      </c>
      <c r="B11" s="43" t="s">
        <v>14</v>
      </c>
      <c r="C11" s="66" t="s">
        <v>29</v>
      </c>
      <c r="D11" s="56"/>
      <c r="E11" s="56"/>
      <c r="F11" s="56"/>
      <c r="G11" s="57"/>
      <c r="H11" s="14" t="str">
        <f>(IF(L11="","◄",""))</f>
        <v>◄</v>
      </c>
      <c r="I11" s="76">
        <v>0.5</v>
      </c>
      <c r="J11" s="82">
        <f>IF(M11=0,0,I11/SUM(M$11:M$12))</f>
        <v>0.5</v>
      </c>
      <c r="K11" s="80">
        <f>IF(C11="NON","",(IF(E11&lt;&gt;"",1/3,0)+IF(F11&lt;&gt;"",2/3,0)+IF(G11&lt;&gt;"",1,0))*J11*J$10*20)</f>
        <v>0</v>
      </c>
      <c r="L11" s="15" t="str">
        <f>IF(C11="OUI",IF(COUNTBLANK(D11:G11)=3,1,""),1)</f>
        <v/>
      </c>
      <c r="M11" s="16">
        <f>IF(C11="OUI",I11,0)</f>
        <v>0.5</v>
      </c>
      <c r="Q11" s="169"/>
    </row>
    <row r="12" spans="1:17" ht="48.5" customHeight="1" thickBot="1">
      <c r="A12" s="48" t="s">
        <v>55</v>
      </c>
      <c r="B12" s="43" t="s">
        <v>15</v>
      </c>
      <c r="C12" s="66" t="s">
        <v>29</v>
      </c>
      <c r="D12" s="56"/>
      <c r="E12" s="56"/>
      <c r="F12" s="56"/>
      <c r="G12" s="57"/>
      <c r="H12" s="14" t="str">
        <f>IF(C12="OUI",(IF(L12="","◄","")),"")</f>
        <v>◄</v>
      </c>
      <c r="I12" s="76">
        <v>0.5</v>
      </c>
      <c r="J12" s="82">
        <f>IF(M12=0,0,I12/SUM(M$11:M$12))</f>
        <v>0.5</v>
      </c>
      <c r="K12" s="80">
        <f t="shared" ref="K12" si="4">IF(C12="NON","",(IF(E12&lt;&gt;"",1/3,0)+IF(F12&lt;&gt;"",2/3,0)+IF(G12&lt;&gt;"",1,0))*J12*J$10*20)</f>
        <v>0</v>
      </c>
      <c r="L12" s="15" t="str">
        <f>IF(C12="OUI",IF(COUNTBLANK(D12:G12)=3,1,""),1)</f>
        <v/>
      </c>
      <c r="M12" s="16">
        <f>IF(C12="OUI",I12,0)</f>
        <v>0.5</v>
      </c>
      <c r="Q12" s="169"/>
    </row>
    <row r="13" spans="1:17" ht="30.5" customHeight="1">
      <c r="A13" s="146" t="s">
        <v>40</v>
      </c>
      <c r="B13" s="147"/>
      <c r="C13" s="148"/>
      <c r="D13" s="148"/>
      <c r="E13" s="148"/>
      <c r="F13" s="148"/>
      <c r="G13" s="149"/>
      <c r="H13" s="14"/>
      <c r="I13" s="74">
        <v>0.17</v>
      </c>
      <c r="J13" s="75">
        <f>IF(N13="OK",I13/O$24,0)</f>
        <v>0.17</v>
      </c>
      <c r="K13" s="38">
        <f>SUM(K14:K15)</f>
        <v>0</v>
      </c>
      <c r="M13" s="16"/>
      <c r="N13" s="68" t="str">
        <f>IF(COUNTIF(C14:C15,"OUI")&gt;0,"OK","PB")</f>
        <v>OK</v>
      </c>
      <c r="Q13" s="168"/>
    </row>
    <row r="14" spans="1:17" ht="30.5" customHeight="1">
      <c r="A14" s="48" t="s">
        <v>56</v>
      </c>
      <c r="B14" s="44" t="s">
        <v>16</v>
      </c>
      <c r="C14" s="66" t="s">
        <v>29</v>
      </c>
      <c r="D14" s="56"/>
      <c r="E14" s="56"/>
      <c r="F14" s="56"/>
      <c r="G14" s="57"/>
      <c r="H14" s="14" t="str">
        <f>IF(C14="OUI",(IF(L14="","◄","")),"")</f>
        <v>◄</v>
      </c>
      <c r="I14" s="76">
        <v>0.7</v>
      </c>
      <c r="J14" s="77">
        <f>IF(M14=0,0,I14/SUM(M$14:M$15))</f>
        <v>0.7</v>
      </c>
      <c r="K14" s="80">
        <f>IF(C14="NON","",(IF(E14&lt;&gt;"",1/3,0)+IF(F14&lt;&gt;"",2/3,0)+IF(G14&lt;&gt;"",1,0))*J14*J$13*20)</f>
        <v>0</v>
      </c>
      <c r="L14" s="15" t="str">
        <f>IF(C14="OUI",IF(COUNTBLANK(D14:G14)=3,1,""),1)</f>
        <v/>
      </c>
      <c r="M14" s="16">
        <f>IF(C14="OUI",I14,0)</f>
        <v>0.7</v>
      </c>
      <c r="Q14" s="169"/>
    </row>
    <row r="15" spans="1:17" ht="30.5" customHeight="1" thickBot="1">
      <c r="A15" s="48" t="s">
        <v>57</v>
      </c>
      <c r="B15" s="43" t="s">
        <v>17</v>
      </c>
      <c r="C15" s="66" t="s">
        <v>29</v>
      </c>
      <c r="D15" s="60"/>
      <c r="E15" s="60"/>
      <c r="F15" s="60"/>
      <c r="G15" s="61"/>
      <c r="H15" s="14" t="str">
        <f>IF(C15="OUI",(IF(L15="","◄","")),"")</f>
        <v>◄</v>
      </c>
      <c r="I15" s="76">
        <v>0.3</v>
      </c>
      <c r="J15" s="77">
        <f>IF(M15=0,0,I15/SUM(M$14:M$15))</f>
        <v>0.3</v>
      </c>
      <c r="K15" s="80">
        <f t="shared" ref="K15" si="5">IF(C15="NON","",(IF(E15&lt;&gt;"",1/3,0)+IF(F15&lt;&gt;"",2/3,0)+IF(G15&lt;&gt;"",1,0))*J15*J$13*20)</f>
        <v>0</v>
      </c>
      <c r="L15" s="15" t="str">
        <f>IF(C15="OUI",IF(COUNTBLANK(D15:G15)=3,1,""),1)</f>
        <v/>
      </c>
      <c r="M15" s="16">
        <f>IF(C15="OUI",I15,0)</f>
        <v>0.3</v>
      </c>
      <c r="Q15" s="169"/>
    </row>
    <row r="16" spans="1:17" ht="30.5" customHeight="1">
      <c r="A16" s="146" t="s">
        <v>41</v>
      </c>
      <c r="B16" s="147"/>
      <c r="C16" s="148"/>
      <c r="D16" s="148"/>
      <c r="E16" s="148"/>
      <c r="F16" s="148"/>
      <c r="G16" s="149"/>
      <c r="H16" s="14"/>
      <c r="I16" s="83">
        <v>0.18</v>
      </c>
      <c r="J16" s="75">
        <f>IF(N16="OK",I16/O$24,0)</f>
        <v>0.18</v>
      </c>
      <c r="K16" s="38">
        <f>SUM(K17:K18)</f>
        <v>0</v>
      </c>
      <c r="M16" s="16"/>
      <c r="N16" s="68" t="str">
        <f>IF(COUNTIF(C17:C18,"OUI")&gt;0,"OK","PB")</f>
        <v>OK</v>
      </c>
      <c r="Q16" s="166"/>
    </row>
    <row r="17" spans="1:17" ht="42">
      <c r="A17" s="48" t="s">
        <v>58</v>
      </c>
      <c r="B17" s="43" t="s">
        <v>18</v>
      </c>
      <c r="C17" s="66" t="s">
        <v>29</v>
      </c>
      <c r="D17" s="56"/>
      <c r="E17" s="56"/>
      <c r="F17" s="56"/>
      <c r="G17" s="57"/>
      <c r="H17" s="14" t="str">
        <f>IF(C17="OUI",(IF(L17="","◄","")),"")</f>
        <v>◄</v>
      </c>
      <c r="I17" s="81">
        <v>0.7</v>
      </c>
      <c r="J17" s="77">
        <f>IF(M17=0,0,I17/SUM(M$17:M$18))</f>
        <v>0.7</v>
      </c>
      <c r="K17" s="80">
        <f>IF(C17="NON","",(IF(E17&lt;&gt;"",1/3,0)+IF(F17&lt;&gt;"",2/3,0)+IF(G17&lt;&gt;"",1,0))*J17*J$16*20)</f>
        <v>0</v>
      </c>
      <c r="L17" s="15" t="str">
        <f>IF(C17="OUI",IF(COUNTBLANK(D17:G17)=3,1,""),1)</f>
        <v/>
      </c>
      <c r="M17" s="16">
        <f t="shared" ref="M17:M18" si="6">IF(C17="OUI",I17,0)</f>
        <v>0.7</v>
      </c>
      <c r="P17" s="17"/>
      <c r="Q17" s="167"/>
    </row>
    <row r="18" spans="1:17" ht="43.75" customHeight="1" thickBot="1">
      <c r="A18" s="48" t="s">
        <v>59</v>
      </c>
      <c r="B18" s="51" t="s">
        <v>19</v>
      </c>
      <c r="C18" s="66" t="s">
        <v>29</v>
      </c>
      <c r="D18" s="56"/>
      <c r="E18" s="56"/>
      <c r="F18" s="56"/>
      <c r="G18" s="57"/>
      <c r="H18" s="14" t="str">
        <f>IF(C18="OUI",(IF(L18="","◄","")),"")</f>
        <v>◄</v>
      </c>
      <c r="I18" s="76">
        <v>0.3</v>
      </c>
      <c r="J18" s="77">
        <f>IF(M18=0,0,I18/SUM(M$17:M$18))</f>
        <v>0.3</v>
      </c>
      <c r="K18" s="80">
        <f t="shared" ref="K18" si="7">IF(C18="NON","",(IF(E18&lt;&gt;"",1/3,0)+IF(F18&lt;&gt;"",2/3,0)+IF(G18&lt;&gt;"",1,0))*J18*J$16*20)</f>
        <v>0</v>
      </c>
      <c r="L18" s="15" t="str">
        <f>IF(C18="OUI",IF(COUNTBLANK(D18:G18)=3,1,""),1)</f>
        <v/>
      </c>
      <c r="M18" s="16">
        <f t="shared" si="6"/>
        <v>0.3</v>
      </c>
      <c r="Q18" s="167"/>
    </row>
    <row r="19" spans="1:17" s="10" customFormat="1" ht="48" customHeight="1">
      <c r="A19" s="146" t="s">
        <v>42</v>
      </c>
      <c r="B19" s="147"/>
      <c r="C19" s="147"/>
      <c r="D19" s="148"/>
      <c r="E19" s="148"/>
      <c r="F19" s="148"/>
      <c r="G19" s="149"/>
      <c r="H19" s="14"/>
      <c r="I19" s="75">
        <v>0.17</v>
      </c>
      <c r="J19" s="75">
        <f>IF(N19="OK",I19/O$24,0)</f>
        <v>0.17</v>
      </c>
      <c r="K19" s="38">
        <f>SUM(K20:K23)</f>
        <v>0</v>
      </c>
      <c r="L19" s="15"/>
      <c r="M19" s="16"/>
      <c r="N19" s="68" t="str">
        <f>IF(COUNTIF(C20:C23,"OUI")&gt;0,"OK","PB")</f>
        <v>OK</v>
      </c>
      <c r="P19" s="11"/>
      <c r="Q19" s="166"/>
    </row>
    <row r="20" spans="1:17" ht="41.5" customHeight="1">
      <c r="A20" s="48" t="s">
        <v>60</v>
      </c>
      <c r="B20" s="44" t="s">
        <v>20</v>
      </c>
      <c r="C20" s="66" t="s">
        <v>29</v>
      </c>
      <c r="D20" s="56"/>
      <c r="E20" s="56"/>
      <c r="F20" s="56"/>
      <c r="G20" s="57"/>
      <c r="H20" s="14" t="str">
        <f>IF(C20="OUI",(IF(L20="","◄","")),"")</f>
        <v>◄</v>
      </c>
      <c r="I20" s="76">
        <v>0.25</v>
      </c>
      <c r="J20" s="77">
        <f>IF(M20=0,0,I20/SUM(M$20:M$23))</f>
        <v>0.25</v>
      </c>
      <c r="K20" s="80">
        <f>IF(C20="NON","",(IF(E20&lt;&gt;"",1/3,0)+IF(F20&lt;&gt;"",2/3,0)+IF(G20&lt;&gt;"",1,0))*J20*J$19*20)</f>
        <v>0</v>
      </c>
      <c r="L20" s="15" t="str">
        <f>IF(C20="OUI",IF(COUNTBLANK(D20:G20)=3,1,""),1)</f>
        <v/>
      </c>
      <c r="M20" s="16">
        <f>IF(C20="OUI",I20,0)</f>
        <v>0.25</v>
      </c>
      <c r="Q20" s="167"/>
    </row>
    <row r="21" spans="1:17" ht="41.5" customHeight="1">
      <c r="A21" s="48" t="s">
        <v>61</v>
      </c>
      <c r="B21" s="44"/>
      <c r="C21" s="66" t="s">
        <v>29</v>
      </c>
      <c r="D21" s="56"/>
      <c r="E21" s="56"/>
      <c r="F21" s="56"/>
      <c r="G21" s="57"/>
      <c r="H21" s="14" t="str">
        <f>IF(C21="OUI",(IF(L21="","◄","")),"")</f>
        <v>◄</v>
      </c>
      <c r="I21" s="76">
        <v>0.3</v>
      </c>
      <c r="J21" s="77">
        <f>IF(M21=0,0,I21/SUM(M$20:M$23))</f>
        <v>0.3</v>
      </c>
      <c r="K21" s="80">
        <f>IF(C21="NON","",(IF(E21&lt;&gt;"",1/3,0)+IF(F21&lt;&gt;"",2/3,0)+IF(G21&lt;&gt;"",1,0))*J21*J$19*20)</f>
        <v>0</v>
      </c>
      <c r="L21" s="15" t="str">
        <f>IF(C21="OUI",IF(COUNTBLANK(D21:G21)=3,1,""),1)</f>
        <v/>
      </c>
      <c r="M21" s="16">
        <f>IF(C21="OUI",I21,0)</f>
        <v>0.3</v>
      </c>
      <c r="Q21" s="167"/>
    </row>
    <row r="22" spans="1:17" ht="30.5" customHeight="1">
      <c r="A22" s="48" t="s">
        <v>62</v>
      </c>
      <c r="B22" s="43" t="s">
        <v>21</v>
      </c>
      <c r="C22" s="66" t="s">
        <v>29</v>
      </c>
      <c r="D22" s="56"/>
      <c r="E22" s="56"/>
      <c r="F22" s="56"/>
      <c r="G22" s="57"/>
      <c r="H22" s="14" t="str">
        <f>IF(C22="OUI",(IF(L22="","◄","")),"")</f>
        <v>◄</v>
      </c>
      <c r="I22" s="81">
        <v>0.25</v>
      </c>
      <c r="J22" s="77">
        <f>IF(M22=0,0,I22/SUM(M$20:M$23))</f>
        <v>0.25</v>
      </c>
      <c r="K22" s="80">
        <f t="shared" ref="K22:K23" si="8">IF(C22="NON","",(IF(E22&lt;&gt;"",1/3,0)+IF(F22&lt;&gt;"",2/3,0)+IF(G22&lt;&gt;"",1,0))*J22*J$19*20)</f>
        <v>0</v>
      </c>
      <c r="L22" s="15" t="str">
        <f>IF(C22="OUI",IF(COUNTBLANK(D22:G22)=3,1,""),1)</f>
        <v/>
      </c>
      <c r="M22" s="16">
        <f>IF(C22="OUI",I22,0)</f>
        <v>0.25</v>
      </c>
      <c r="Q22" s="167"/>
    </row>
    <row r="23" spans="1:17" ht="41.5" customHeight="1" thickBot="1">
      <c r="A23" s="48" t="s">
        <v>63</v>
      </c>
      <c r="B23" s="49" t="s">
        <v>22</v>
      </c>
      <c r="C23" s="66" t="s">
        <v>29</v>
      </c>
      <c r="D23" s="58"/>
      <c r="E23" s="58"/>
      <c r="F23" s="58"/>
      <c r="G23" s="59"/>
      <c r="H23" s="14" t="str">
        <f>IF(C23="OUI",(IF(L23="","◄","")),"")</f>
        <v>◄</v>
      </c>
      <c r="I23" s="81">
        <v>0.2</v>
      </c>
      <c r="J23" s="82">
        <f>IF(M23=0,0,I23/SUM(M$20:M$23))</f>
        <v>0.2</v>
      </c>
      <c r="K23" s="80">
        <f t="shared" si="8"/>
        <v>0</v>
      </c>
      <c r="L23" s="15" t="str">
        <f>IF(C23="OUI",IF(COUNTBLANK(D23:G23)=3,1,""),1)</f>
        <v/>
      </c>
      <c r="M23" s="16">
        <f>IF(C23="OUI",I23,0)</f>
        <v>0.2</v>
      </c>
      <c r="Q23" s="167"/>
    </row>
    <row r="24" spans="1:17" ht="37.5" customHeight="1" thickBot="1">
      <c r="A24" s="150" t="s">
        <v>34</v>
      </c>
      <c r="B24" s="151"/>
      <c r="C24" s="151"/>
      <c r="D24" s="151"/>
      <c r="E24" s="151"/>
      <c r="F24" s="151"/>
      <c r="G24" s="151"/>
      <c r="H24" s="19"/>
      <c r="I24" s="20"/>
      <c r="M24" s="47">
        <f>O24*20</f>
        <v>20</v>
      </c>
      <c r="N24" s="47" t="str">
        <f>(IF(COUNTIF(N4:N23,"PB")&gt;1,"INCORRECT","CORRECT"))</f>
        <v>CORRECT</v>
      </c>
      <c r="O24" s="69">
        <f>SUM(J17:J18)*I16+SUM(J14:J15)*I13+SUM(J11:J12)*I10+SUM(J5:J9)*I4+SUM(J20:J23)*I19</f>
        <v>1</v>
      </c>
      <c r="P24" s="71">
        <f>K16+K10+K4+K13+K19</f>
        <v>0</v>
      </c>
      <c r="Q24" s="21"/>
    </row>
    <row r="25" spans="1:17" ht="17" thickBot="1">
      <c r="A25" s="152" t="s">
        <v>7</v>
      </c>
      <c r="B25" s="153"/>
      <c r="C25" s="153"/>
      <c r="D25" s="22"/>
      <c r="E25" s="108" t="str">
        <f>IF(AND(E29="CORRECT",E33="CORRECT",H2=0),P24,"Incomplet")</f>
        <v>Incomplet</v>
      </c>
      <c r="F25" s="109"/>
      <c r="G25" s="109"/>
      <c r="H25" s="109"/>
      <c r="I25" s="78" t="s">
        <v>2</v>
      </c>
      <c r="J25" s="162" t="s">
        <v>27</v>
      </c>
      <c r="K25" s="162"/>
      <c r="L25" s="162"/>
      <c r="M25" s="162"/>
      <c r="N25" s="162"/>
      <c r="O25" s="162"/>
      <c r="P25" s="162"/>
      <c r="Q25" s="163"/>
    </row>
    <row r="26" spans="1:17" ht="40" customHeight="1" thickBot="1">
      <c r="A26" s="154" t="s">
        <v>9</v>
      </c>
      <c r="B26" s="155"/>
      <c r="C26" s="155"/>
      <c r="D26" s="22"/>
      <c r="E26" s="164"/>
      <c r="F26" s="165"/>
      <c r="G26" s="165"/>
      <c r="H26" s="165"/>
      <c r="I26" s="79" t="s">
        <v>3</v>
      </c>
      <c r="J26" s="162"/>
      <c r="K26" s="162"/>
      <c r="L26" s="162"/>
      <c r="M26" s="162"/>
      <c r="N26" s="162"/>
      <c r="O26" s="162"/>
      <c r="P26" s="162"/>
      <c r="Q26" s="163"/>
    </row>
    <row r="27" spans="1:17" ht="15" thickBot="1">
      <c r="A27" s="128"/>
      <c r="B27" s="129"/>
      <c r="C27" s="129"/>
      <c r="D27" s="129"/>
      <c r="E27" s="129"/>
      <c r="F27" s="129"/>
      <c r="G27" s="129"/>
      <c r="H27" s="129"/>
      <c r="I27" s="129"/>
      <c r="Q27" s="21"/>
    </row>
    <row r="28" spans="1:17" ht="21.75" customHeight="1">
      <c r="A28" s="140" t="s">
        <v>4</v>
      </c>
      <c r="B28" s="141"/>
      <c r="C28" s="142"/>
      <c r="D28" s="23"/>
      <c r="E28" s="136" t="s">
        <v>35</v>
      </c>
      <c r="F28" s="137"/>
      <c r="G28" s="137"/>
      <c r="H28" s="98"/>
      <c r="I28" s="99"/>
      <c r="Q28" s="21"/>
    </row>
    <row r="29" spans="1:17" ht="21.75" customHeight="1">
      <c r="A29" s="143" t="s">
        <v>84</v>
      </c>
      <c r="B29" s="144"/>
      <c r="C29" s="145"/>
      <c r="D29" s="23"/>
      <c r="E29" s="104" t="str">
        <f>N24</f>
        <v>CORRECT</v>
      </c>
      <c r="F29" s="105"/>
      <c r="G29" s="105"/>
      <c r="H29" s="100"/>
      <c r="I29" s="101"/>
      <c r="Q29" s="21"/>
    </row>
    <row r="30" spans="1:17" ht="21.75" customHeight="1" thickBot="1">
      <c r="A30" s="130"/>
      <c r="B30" s="131"/>
      <c r="C30" s="132"/>
      <c r="D30" s="23"/>
      <c r="E30" s="106"/>
      <c r="F30" s="107"/>
      <c r="G30" s="107"/>
      <c r="H30" s="102"/>
      <c r="I30" s="103"/>
      <c r="Q30" s="21"/>
    </row>
    <row r="31" spans="1:17" ht="21.75" customHeight="1">
      <c r="A31" s="130"/>
      <c r="B31" s="131"/>
      <c r="C31" s="132"/>
      <c r="D31" s="23"/>
      <c r="E31" s="118" t="s">
        <v>8</v>
      </c>
      <c r="F31" s="119"/>
      <c r="G31" s="119"/>
      <c r="H31" s="100" t="s">
        <v>10</v>
      </c>
      <c r="I31" s="101"/>
      <c r="Q31" s="21"/>
    </row>
    <row r="32" spans="1:17" ht="82.25" customHeight="1" thickBot="1">
      <c r="A32" s="133"/>
      <c r="B32" s="134"/>
      <c r="C32" s="135"/>
      <c r="D32" s="23"/>
      <c r="E32" s="138">
        <f>COUNTIF(C4:C23,"OUI")/COUNTA(C20:C23,C17:C18,C14:C15,C11:C12,C5:C9)</f>
        <v>1</v>
      </c>
      <c r="F32" s="139"/>
      <c r="G32" s="139"/>
      <c r="H32" s="100"/>
      <c r="I32" s="101"/>
      <c r="Q32" s="21"/>
    </row>
    <row r="33" spans="1:17" ht="20" customHeight="1" thickBot="1">
      <c r="A33" s="24"/>
      <c r="B33" s="23"/>
      <c r="C33" s="25"/>
      <c r="D33" s="25"/>
      <c r="E33" s="104" t="str">
        <f>IF(E32&gt;65%,"CORRECT","INCORRECT")</f>
        <v>CORRECT</v>
      </c>
      <c r="F33" s="105"/>
      <c r="G33" s="105"/>
      <c r="H33" s="102"/>
      <c r="I33" s="103"/>
      <c r="Q33" s="21"/>
    </row>
    <row r="34" spans="1:17" ht="22.75" customHeight="1" thickBot="1">
      <c r="A34" s="120" t="s">
        <v>85</v>
      </c>
      <c r="B34" s="121"/>
      <c r="C34" s="37" t="s">
        <v>86</v>
      </c>
      <c r="D34" s="26"/>
      <c r="F34" s="27"/>
      <c r="G34" s="27"/>
      <c r="H34" s="27"/>
      <c r="Q34" s="21"/>
    </row>
    <row r="35" spans="1:17" ht="44" customHeight="1" thickBot="1">
      <c r="A35" s="62"/>
      <c r="B35" s="63"/>
      <c r="C35" s="64"/>
      <c r="D35" s="28"/>
      <c r="E35" s="122" t="s">
        <v>6</v>
      </c>
      <c r="F35" s="123"/>
      <c r="G35" s="123"/>
      <c r="H35" s="123"/>
      <c r="I35" s="124"/>
      <c r="Q35" s="21"/>
    </row>
    <row r="36" spans="1:17" ht="21" customHeight="1" thickBot="1">
      <c r="A36" s="120" t="s">
        <v>82</v>
      </c>
      <c r="B36" s="121"/>
      <c r="C36" s="37" t="s">
        <v>5</v>
      </c>
      <c r="D36" s="28"/>
      <c r="E36" s="125"/>
      <c r="F36" s="126"/>
      <c r="G36" s="126"/>
      <c r="H36" s="126"/>
      <c r="I36" s="127"/>
      <c r="Q36" s="21"/>
    </row>
    <row r="37" spans="1:17" ht="44" customHeight="1">
      <c r="A37" s="62"/>
      <c r="B37" s="63"/>
      <c r="C37" s="64"/>
      <c r="D37" s="28"/>
      <c r="E37" s="112"/>
      <c r="F37" s="113"/>
      <c r="G37" s="113"/>
      <c r="H37" s="113"/>
      <c r="I37" s="114"/>
      <c r="Q37" s="21"/>
    </row>
    <row r="38" spans="1:17" ht="44" customHeight="1" thickBot="1">
      <c r="A38" s="110"/>
      <c r="B38" s="111"/>
      <c r="C38" s="65"/>
      <c r="D38" s="29"/>
      <c r="E38" s="115"/>
      <c r="F38" s="116"/>
      <c r="G38" s="116"/>
      <c r="H38" s="116"/>
      <c r="I38" s="117"/>
      <c r="J38" s="87"/>
      <c r="K38" s="88"/>
      <c r="L38" s="30"/>
      <c r="M38" s="30"/>
      <c r="N38" s="31"/>
      <c r="O38" s="31"/>
      <c r="P38" s="32"/>
      <c r="Q38" s="33"/>
    </row>
  </sheetData>
  <sheetProtection algorithmName="SHA-512" hashValue="CAuD4sVl11Mmy/tLdd6CEi1ysUaxsj607EvRz2UI7oXnF7+RmG1X17+hUu4l2A31T/rUzgr8g5z3kQAucewfkw==" saltValue="lb/t1GKmT3IIkKvRAEFxng==" spinCount="100000" sheet="1" objects="1" scenarios="1"/>
  <customSheetViews>
    <customSheetView guid="{F185DBD7-6036-48F2-98F9-9161712F3941}" scale="40" fitToPage="1" printArea="1" hiddenColumns="1">
      <pane ySplit="2" topLeftCell="A3" activePane="bottomLeft" state="frozenSplit"/>
      <selection pane="bottomLeft" activeCell="G44" sqref="C38:G44"/>
      <pageMargins left="0.7" right="0.7" top="0.75" bottom="0.75" header="0.3" footer="0.3"/>
      <pageSetup paperSize="8" scale="35" orientation="portrait"/>
    </customSheetView>
    <customSheetView guid="{16191AE1-2F5A-42AA-887D-525CB5F2CA29}" scale="94" showPageBreaks="1" printArea="1" hiddenColumns="1" view="pageBreakPreview">
      <selection activeCell="M7" sqref="L1:M1048576"/>
      <pageMargins left="0.7" right="0.7" top="0.75" bottom="0.75" header="0.3" footer="0.3"/>
      <pageSetup paperSize="8" scale="78" orientation="landscape"/>
    </customSheetView>
    <customSheetView guid="{13CAE99E-1326-41E6-A214-B3512518385D}" scale="70" fitToPage="1" hiddenColumns="1">
      <selection activeCell="B2" sqref="B2"/>
      <pageMargins left="0.7" right="0.7" top="0.75" bottom="0.75" header="0.3" footer="0.3"/>
      <pageSetup paperSize="8" scale="55" orientation="landscape"/>
    </customSheetView>
  </customSheetViews>
  <mergeCells count="34">
    <mergeCell ref="A3:G3"/>
    <mergeCell ref="C1:K1"/>
    <mergeCell ref="J25:Q26"/>
    <mergeCell ref="E26:H26"/>
    <mergeCell ref="A4:G4"/>
    <mergeCell ref="A13:G13"/>
    <mergeCell ref="A19:G19"/>
    <mergeCell ref="A10:G10"/>
    <mergeCell ref="Q4:Q9"/>
    <mergeCell ref="Q10:Q12"/>
    <mergeCell ref="Q13:Q15"/>
    <mergeCell ref="Q16:Q18"/>
    <mergeCell ref="Q19:Q23"/>
    <mergeCell ref="A29:C29"/>
    <mergeCell ref="A16:G16"/>
    <mergeCell ref="A24:G24"/>
    <mergeCell ref="A25:C25"/>
    <mergeCell ref="A26:C26"/>
    <mergeCell ref="H28:I30"/>
    <mergeCell ref="E29:G30"/>
    <mergeCell ref="E25:H25"/>
    <mergeCell ref="A38:B38"/>
    <mergeCell ref="E37:I38"/>
    <mergeCell ref="E31:G31"/>
    <mergeCell ref="H31:I33"/>
    <mergeCell ref="A36:B36"/>
    <mergeCell ref="E35:I36"/>
    <mergeCell ref="A27:I27"/>
    <mergeCell ref="A30:C32"/>
    <mergeCell ref="A34:B34"/>
    <mergeCell ref="E28:G28"/>
    <mergeCell ref="E32:G32"/>
    <mergeCell ref="E33:G33"/>
    <mergeCell ref="A28:C28"/>
  </mergeCells>
  <conditionalFormatting sqref="C5:C9">
    <cfRule type="cellIs" dxfId="16" priority="5" operator="equal">
      <formula>"OUI"</formula>
    </cfRule>
    <cfRule type="cellIs" dxfId="15" priority="4" operator="equal">
      <formula>"NON"</formula>
    </cfRule>
  </conditionalFormatting>
  <conditionalFormatting sqref="C11:C12">
    <cfRule type="cellIs" dxfId="14" priority="21" operator="equal">
      <formula>"NON"</formula>
    </cfRule>
    <cfRule type="cellIs" dxfId="13" priority="22" operator="equal">
      <formula>"OUI"</formula>
    </cfRule>
  </conditionalFormatting>
  <conditionalFormatting sqref="C14:C15">
    <cfRule type="cellIs" dxfId="12" priority="19" operator="equal">
      <formula>"NON"</formula>
    </cfRule>
    <cfRule type="cellIs" dxfId="11" priority="20" operator="equal">
      <formula>"OUI"</formula>
    </cfRule>
  </conditionalFormatting>
  <conditionalFormatting sqref="C17:C18">
    <cfRule type="cellIs" dxfId="10" priority="25" operator="equal">
      <formula>"NON"</formula>
    </cfRule>
    <cfRule type="cellIs" dxfId="9" priority="26" operator="equal">
      <formula>"OUI"</formula>
    </cfRule>
  </conditionalFormatting>
  <conditionalFormatting sqref="C20:C23">
    <cfRule type="cellIs" dxfId="8" priority="1" operator="equal">
      <formula>"NON"</formula>
    </cfRule>
    <cfRule type="cellIs" dxfId="7" priority="2" operator="equal">
      <formula>"OUI"</formula>
    </cfRule>
  </conditionalFormatting>
  <conditionalFormatting sqref="E32">
    <cfRule type="cellIs" dxfId="6" priority="44" operator="greaterThan">
      <formula>0.65</formula>
    </cfRule>
    <cfRule type="cellIs" dxfId="5" priority="43" operator="lessThanOrEqual">
      <formula>0.65</formula>
    </cfRule>
  </conditionalFormatting>
  <conditionalFormatting sqref="E29:G30">
    <cfRule type="containsText" dxfId="4" priority="16" operator="containsText" text="INCORRECT">
      <formula>NOT(ISERROR(SEARCH("INCORRECT",E29)))</formula>
    </cfRule>
    <cfRule type="containsText" dxfId="3" priority="18" operator="containsText" text="CORRECT">
      <formula>NOT(ISERROR(SEARCH("CORRECT",E29)))</formula>
    </cfRule>
  </conditionalFormatting>
  <conditionalFormatting sqref="E33:G33">
    <cfRule type="containsText" dxfId="2" priority="15" operator="containsText" text="CORRECT">
      <formula>NOT(ISERROR(SEARCH("CORRECT",E33)))</formula>
    </cfRule>
    <cfRule type="containsText" dxfId="1" priority="14" operator="containsText" text="INCORRECT">
      <formula>NOT(ISERROR(SEARCH("INCORRECT",E33)))</formula>
    </cfRule>
  </conditionalFormatting>
  <conditionalFormatting sqref="H5:H23">
    <cfRule type="containsText" dxfId="0" priority="3" operator="containsText" text="◄">
      <formula>NOT(ISERROR(SEARCH("◄",H5)))</formula>
    </cfRule>
  </conditionalFormatting>
  <dataValidations count="1">
    <dataValidation type="list" allowBlank="1" showInputMessage="1" showErrorMessage="1" sqref="C5:C9 C14:C15 C11:C12 C17:C18 C20:C23" xr:uid="{00000000-0002-0000-0000-000000000000}">
      <formula1>"OUI,NON"</formula1>
    </dataValidation>
  </dataValidations>
  <pageMargins left="0.25" right="0.23" top="0.35" bottom="0.35" header="0.3" footer="0.3"/>
  <pageSetup paperSize="8" scale="35"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E30"/>
  <sheetViews>
    <sheetView showGridLines="0" zoomScaleSheetLayoutView="50" workbookViewId="0">
      <selection activeCell="B16" sqref="B16"/>
    </sheetView>
  </sheetViews>
  <sheetFormatPr baseColWidth="10" defaultColWidth="11.6640625" defaultRowHeight="20"/>
  <cols>
    <col min="1" max="1" width="97.6640625" style="45" customWidth="1"/>
    <col min="2" max="2" width="123.83203125" style="45" customWidth="1"/>
    <col min="3" max="16384" width="11.6640625" style="45"/>
  </cols>
  <sheetData>
    <row r="1" spans="1:5" ht="74.5" customHeight="1" thickBot="1">
      <c r="A1" s="173" t="s">
        <v>36</v>
      </c>
      <c r="B1" s="174"/>
    </row>
    <row r="2" spans="1:5" ht="25" thickBot="1">
      <c r="A2" s="52" t="s">
        <v>0</v>
      </c>
      <c r="B2" s="53" t="s">
        <v>1</v>
      </c>
    </row>
    <row r="3" spans="1:5" ht="21" thickBot="1">
      <c r="A3" s="156" t="s">
        <v>44</v>
      </c>
      <c r="B3" s="158"/>
    </row>
    <row r="4" spans="1:5" ht="32.5" customHeight="1">
      <c r="A4" s="146" t="s">
        <v>43</v>
      </c>
      <c r="B4" s="172"/>
    </row>
    <row r="5" spans="1:5" ht="42">
      <c r="A5" s="42" t="s">
        <v>47</v>
      </c>
      <c r="B5" s="92" t="s">
        <v>79</v>
      </c>
    </row>
    <row r="6" spans="1:5" ht="63">
      <c r="A6" s="42" t="s">
        <v>48</v>
      </c>
      <c r="B6" s="92" t="s">
        <v>80</v>
      </c>
      <c r="D6" s="90"/>
    </row>
    <row r="7" spans="1:5" ht="22" thickBot="1">
      <c r="A7" s="50" t="s">
        <v>46</v>
      </c>
      <c r="B7" s="97" t="s">
        <v>78</v>
      </c>
      <c r="D7"/>
    </row>
    <row r="8" spans="1:5" ht="21" thickBot="1">
      <c r="A8" s="156" t="s">
        <v>45</v>
      </c>
      <c r="B8" s="158"/>
      <c r="D8" s="90"/>
    </row>
    <row r="9" spans="1:5">
      <c r="A9" s="175" t="s">
        <v>38</v>
      </c>
      <c r="B9" s="176"/>
      <c r="C9" s="95"/>
      <c r="D9" s="91"/>
    </row>
    <row r="10" spans="1:5" ht="63">
      <c r="A10" s="42" t="s">
        <v>49</v>
      </c>
      <c r="B10" s="96" t="s">
        <v>77</v>
      </c>
      <c r="E10"/>
    </row>
    <row r="11" spans="1:5" ht="42">
      <c r="A11" s="42" t="s">
        <v>50</v>
      </c>
      <c r="B11" s="92" t="s">
        <v>75</v>
      </c>
      <c r="E11" s="90"/>
    </row>
    <row r="12" spans="1:5" ht="84">
      <c r="A12" s="42" t="s">
        <v>51</v>
      </c>
      <c r="B12" s="92" t="s">
        <v>76</v>
      </c>
    </row>
    <row r="13" spans="1:5" ht="42">
      <c r="A13" s="42" t="s">
        <v>52</v>
      </c>
      <c r="B13" s="92" t="s">
        <v>74</v>
      </c>
      <c r="E13" s="90"/>
    </row>
    <row r="14" spans="1:5" ht="22" thickBot="1">
      <c r="A14" s="50" t="s">
        <v>53</v>
      </c>
      <c r="B14" s="93" t="s">
        <v>73</v>
      </c>
    </row>
    <row r="15" spans="1:5">
      <c r="A15" s="177" t="s">
        <v>39</v>
      </c>
      <c r="B15" s="178"/>
    </row>
    <row r="16" spans="1:5" ht="42">
      <c r="A16" s="42" t="s">
        <v>54</v>
      </c>
      <c r="B16" s="92" t="s">
        <v>71</v>
      </c>
    </row>
    <row r="17" spans="1:5" ht="64" thickBot="1">
      <c r="A17" s="50" t="s">
        <v>55</v>
      </c>
      <c r="B17" s="93" t="s">
        <v>72</v>
      </c>
      <c r="C17"/>
    </row>
    <row r="18" spans="1:5">
      <c r="A18" s="170" t="s">
        <v>40</v>
      </c>
      <c r="B18" s="171"/>
      <c r="C18" s="90"/>
    </row>
    <row r="19" spans="1:5" ht="63">
      <c r="A19" s="42" t="s">
        <v>56</v>
      </c>
      <c r="B19" s="92" t="s">
        <v>70</v>
      </c>
    </row>
    <row r="20" spans="1:5" ht="43" thickBot="1">
      <c r="A20" s="50" t="s">
        <v>57</v>
      </c>
      <c r="B20" s="94" t="s">
        <v>17</v>
      </c>
      <c r="C20"/>
      <c r="E20"/>
    </row>
    <row r="21" spans="1:5">
      <c r="A21" s="146" t="s">
        <v>41</v>
      </c>
      <c r="B21" s="172"/>
      <c r="C21" s="90"/>
      <c r="E21" s="90"/>
    </row>
    <row r="22" spans="1:5" ht="87">
      <c r="A22" s="42" t="s">
        <v>58</v>
      </c>
      <c r="B22" s="92" t="s">
        <v>68</v>
      </c>
      <c r="C22"/>
      <c r="E22"/>
    </row>
    <row r="23" spans="1:5" ht="22" thickBot="1">
      <c r="A23" s="50" t="s">
        <v>59</v>
      </c>
      <c r="B23" s="93" t="s">
        <v>69</v>
      </c>
      <c r="C23" s="90"/>
      <c r="E23" s="90"/>
    </row>
    <row r="24" spans="1:5">
      <c r="A24" s="146" t="s">
        <v>42</v>
      </c>
      <c r="B24" s="172"/>
    </row>
    <row r="25" spans="1:5" ht="42">
      <c r="A25" s="42" t="s">
        <v>60</v>
      </c>
      <c r="B25" s="92" t="s">
        <v>64</v>
      </c>
    </row>
    <row r="26" spans="1:5" ht="42">
      <c r="A26" s="42" t="s">
        <v>61</v>
      </c>
      <c r="B26" s="92" t="s">
        <v>65</v>
      </c>
    </row>
    <row r="27" spans="1:5" ht="21">
      <c r="A27" s="42" t="s">
        <v>62</v>
      </c>
      <c r="B27" s="92" t="s">
        <v>66</v>
      </c>
    </row>
    <row r="28" spans="1:5" ht="43" thickBot="1">
      <c r="A28" s="50" t="s">
        <v>63</v>
      </c>
      <c r="B28" s="93" t="s">
        <v>67</v>
      </c>
    </row>
    <row r="29" spans="1:5">
      <c r="B29"/>
    </row>
    <row r="30" spans="1:5">
      <c r="B30" s="90"/>
    </row>
  </sheetData>
  <sheetProtection algorithmName="SHA-512" hashValue="gWx9dfFsimqISouUPqxoWLt9mUETXKGeItODQaSVzrHo4ON/N+DFRPh1DTUoBKjhlWXtWQhT4+dpDj5PMpa0+g==" saltValue="Tppk1FBeS3ajkPS5PrCIcw==" spinCount="100000" sheet="1" objects="1" scenarios="1"/>
  <customSheetViews>
    <customSheetView guid="{F185DBD7-6036-48F2-98F9-9161712F3941}" scale="55" showGridLines="0" fitToPage="1" printArea="1">
      <selection activeCell="D2" sqref="D2"/>
      <pageMargins left="0.7" right="0.7" top="0.75" bottom="0.75" header="0.3" footer="0.3"/>
      <printOptions horizontalCentered="1" verticalCentered="1"/>
      <pageSetup paperSize="9" scale="49" orientation="portrait"/>
    </customSheetView>
  </customSheetViews>
  <mergeCells count="9">
    <mergeCell ref="A18:B18"/>
    <mergeCell ref="A21:B21"/>
    <mergeCell ref="A24:B24"/>
    <mergeCell ref="A3:B3"/>
    <mergeCell ref="A1:B1"/>
    <mergeCell ref="A4:B4"/>
    <mergeCell ref="A8:B8"/>
    <mergeCell ref="A9:B9"/>
    <mergeCell ref="A15:B15"/>
  </mergeCells>
  <printOptions horizontalCentered="1" verticalCentered="1"/>
  <pageMargins left="0.23622047244094491" right="0.23622047244094491" top="0.35433070866141736" bottom="0.35433070866141736" header="0.31496062992125984" footer="0.31496062992125984"/>
  <pageSetup paperSize="9" scale="42"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Evaluation U5</vt:lpstr>
      <vt:lpstr>AIDE à l'Evaluation U5</vt:lpstr>
      <vt:lpstr>'AIDE à l''Evaluation U5'!Zone_d_impression</vt:lpstr>
      <vt:lpstr>'Evaluation U5'!Zone_d_impression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dc:creator>
  <cp:lastModifiedBy>CAROLE FABRE</cp:lastModifiedBy>
  <cp:lastPrinted>2018-01-18T22:09:40Z</cp:lastPrinted>
  <dcterms:created xsi:type="dcterms:W3CDTF">2015-01-07T17:35:44Z</dcterms:created>
  <dcterms:modified xsi:type="dcterms:W3CDTF">2023-12-19T13:56:38Z</dcterms:modified>
</cp:coreProperties>
</file>