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28"/>
  <workbookPr autoCompressPictures="0" defaultThemeVersion="124226"/>
  <mc:AlternateContent xmlns:mc="http://schemas.openxmlformats.org/markup-compatibility/2006">
    <mc:Choice Requires="x15">
      <x15ac:absPath xmlns:x15ac="http://schemas.microsoft.com/office/spreadsheetml/2010/11/ac" url="/Users/FABRE6434/Library/CloudStorage/OneDrive-Rectoratdel'académiedeBordeaux/01 - TRAVAIL/01-travail/BTS - pilotage examen/BTS TP/2023-2024/circulaire nationale/grilles évaluations/"/>
    </mc:Choice>
  </mc:AlternateContent>
  <xr:revisionPtr revIDLastSave="0" documentId="8_{DB549125-619B-2147-BBF2-CDD1C2FBA9B4}" xr6:coauthVersionLast="47" xr6:coauthVersionMax="47" xr10:uidLastSave="{00000000-0000-0000-0000-000000000000}"/>
  <bookViews>
    <workbookView xWindow="3120" yWindow="580" windowWidth="25600" windowHeight="16060" xr2:uid="{00000000-000D-0000-FFFF-FFFF00000000}"/>
  </bookViews>
  <sheets>
    <sheet name="Evaluation U61" sheetId="2" r:id="rId1"/>
    <sheet name="AIDE à l'Evaluation U61" sheetId="3" r:id="rId2"/>
  </sheets>
  <definedNames>
    <definedName name="Z_13CAE99E_1326_41E6_A214_B3512518385D_.wvu.Cols" localSheetId="1" hidden="1">'AIDE à l''Evaluation U61'!#REF!,'AIDE à l''Evaluation U61'!#REF!,'AIDE à l''Evaluation U61'!#REF!</definedName>
    <definedName name="Z_13CAE99E_1326_41E6_A214_B3512518385D_.wvu.Cols" localSheetId="0" hidden="1">'Evaluation U61'!#REF!,'Evaluation U61'!$L:$M,'Evaluation U61'!$O:$P</definedName>
    <definedName name="Z_13CAE99E_1326_41E6_A214_B3512518385D_.wvu.PrintArea" localSheetId="1" hidden="1">'AIDE à l''Evaluation U61'!$A$1:$B$2</definedName>
    <definedName name="Z_13CAE99E_1326_41E6_A214_B3512518385D_.wvu.PrintArea" localSheetId="0" hidden="1">'Evaluation U61'!$A$1:$Q$66</definedName>
    <definedName name="Z_16191AE1_2F5A_42AA_887D_525CB5F2CA29_.wvu.Cols" localSheetId="1" hidden="1">'AIDE à l''Evaluation U61'!#REF!,'AIDE à l''Evaluation U61'!#REF!</definedName>
    <definedName name="Z_16191AE1_2F5A_42AA_887D_525CB5F2CA29_.wvu.PrintArea" localSheetId="1" hidden="1">'AIDE à l''Evaluation U61'!$A$1:$B$2</definedName>
    <definedName name="Z_3BB7A45E_33AA_4D17_9C38_AD9C4BD31B32_.wvu.Cols" localSheetId="0" hidden="1">'Evaluation U61'!$B:$B,'Evaluation U61'!#REF!,'Evaluation U61'!$L:$M,'Evaluation U61'!$O:$P</definedName>
    <definedName name="Z_3BB7A45E_33AA_4D17_9C38_AD9C4BD31B32_.wvu.PrintArea" localSheetId="1" hidden="1">'AIDE à l''Evaluation U61'!$A$1:$B$2</definedName>
    <definedName name="Z_3BB7A45E_33AA_4D17_9C38_AD9C4BD31B32_.wvu.PrintArea" localSheetId="0" hidden="1">'Evaluation U61'!$A$1:$Q$66</definedName>
    <definedName name="Z_58D11F85_1728_46EC_8846_1A90263BE3AD_.wvu.Cols" localSheetId="0" hidden="1">'Evaluation U61'!$B:$B,'Evaluation U61'!#REF!</definedName>
    <definedName name="Z_58D11F85_1728_46EC_8846_1A90263BE3AD_.wvu.PrintArea" localSheetId="1" hidden="1">'AIDE à l''Evaluation U61'!$A$1:$B$2</definedName>
    <definedName name="Z_58D11F85_1728_46EC_8846_1A90263BE3AD_.wvu.PrintArea" localSheetId="0" hidden="1">'Evaluation U61'!$A$1:$Q$66</definedName>
    <definedName name="Z_F8FB7996_72BF_4471_BF91_62D3B191CB00_.wvu.Cols" localSheetId="1" hidden="1">'AIDE à l''Evaluation U61'!$B:$B,'AIDE à l''Evaluation U61'!#REF!,'AIDE à l''Evaluation U61'!#REF!,'AIDE à l''Evaluation U61'!#REF!</definedName>
    <definedName name="Z_F8FB7996_72BF_4471_BF91_62D3B191CB00_.wvu.PrintArea" localSheetId="1" hidden="1">'AIDE à l''Evaluation U61'!$A$1:$B$2</definedName>
    <definedName name="_xlnm.Print_Area" localSheetId="1">'AIDE à l''Evaluation U61'!$A$1:$B$2</definedName>
    <definedName name="_xlnm.Print_Area" localSheetId="0">'Evaluation U61'!$A$1:$Q$67</definedName>
  </definedNames>
  <calcPr calcId="191029"/>
  <customWorkbookViews>
    <customWorkbookView name="impression" guid="{3BB7A45E-33AA-4D17-9C38-AD9C4BD31B32}" maximized="1" xWindow="-9" yWindow="-9" windowWidth="1618" windowHeight="918" activeSheetId="2"/>
    <customWorkbookView name="impression avec indicaterus" guid="{13CAE99E-1326-41E6-A214-B3512518385D}" maximized="1" xWindow="-1929" yWindow="-9" windowWidth="1938" windowHeight="1098" activeSheetId="2"/>
    <customWorkbookView name="tout" guid="{58D11F85-1728-46EC-8846-1A90263BE3AD}" maximized="1" xWindow="-9" yWindow="-9" windowWidth="1618" windowHeight="918"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N6" i="2" l="1"/>
  <c r="J6" i="2" s="1"/>
  <c r="N12" i="2"/>
  <c r="J12" i="2" s="1"/>
  <c r="N18" i="2"/>
  <c r="J18" i="2" s="1"/>
  <c r="N48" i="2"/>
  <c r="J48" i="2" s="1"/>
  <c r="L43" i="2"/>
  <c r="L44" i="2"/>
  <c r="H44" i="2" s="1"/>
  <c r="L45" i="2"/>
  <c r="H45" i="2" s="1"/>
  <c r="L46" i="2"/>
  <c r="H46" i="2" s="1"/>
  <c r="L47" i="2"/>
  <c r="L41" i="2"/>
  <c r="H41" i="2" s="1"/>
  <c r="L40" i="2"/>
  <c r="H40" i="2" s="1"/>
  <c r="L39" i="2"/>
  <c r="H39" i="2" s="1"/>
  <c r="L38" i="2"/>
  <c r="H38" i="2" s="1"/>
  <c r="L37" i="2"/>
  <c r="H37" i="2" s="1"/>
  <c r="L34" i="2"/>
  <c r="L33" i="2"/>
  <c r="H33" i="2" s="1"/>
  <c r="L32" i="2"/>
  <c r="H32" i="2" s="1"/>
  <c r="L31" i="2"/>
  <c r="H31" i="2" s="1"/>
  <c r="L30" i="2"/>
  <c r="H30" i="2" s="1"/>
  <c r="L29" i="2"/>
  <c r="H29" i="2" s="1"/>
  <c r="L28" i="2"/>
  <c r="L25" i="2"/>
  <c r="L24" i="2"/>
  <c r="H24" i="2" s="1"/>
  <c r="L21" i="2"/>
  <c r="H21" i="2" s="1"/>
  <c r="L20" i="2"/>
  <c r="L3" i="2"/>
  <c r="E61" i="2"/>
  <c r="E62" i="2" s="1"/>
  <c r="M44" i="2"/>
  <c r="M45" i="2"/>
  <c r="M46" i="2"/>
  <c r="M47" i="2"/>
  <c r="M43" i="2"/>
  <c r="J44" i="2" s="1"/>
  <c r="N42" i="2"/>
  <c r="L42" i="2"/>
  <c r="N35" i="2"/>
  <c r="M39" i="2"/>
  <c r="M40" i="2"/>
  <c r="M41" i="2"/>
  <c r="M38" i="2"/>
  <c r="M37" i="2"/>
  <c r="M36" i="2"/>
  <c r="L36" i="2"/>
  <c r="H36" i="2" s="1"/>
  <c r="L35" i="2"/>
  <c r="M30" i="2"/>
  <c r="M31" i="2"/>
  <c r="M32" i="2"/>
  <c r="M33" i="2"/>
  <c r="M34" i="2"/>
  <c r="N26" i="2"/>
  <c r="M29" i="2"/>
  <c r="M28" i="2"/>
  <c r="M27" i="2"/>
  <c r="L27" i="2"/>
  <c r="H27" i="2" s="1"/>
  <c r="L26" i="2"/>
  <c r="N22" i="2"/>
  <c r="J22" i="2" s="1"/>
  <c r="M25" i="2"/>
  <c r="M24" i="2"/>
  <c r="M23" i="2"/>
  <c r="J23" i="2" s="1"/>
  <c r="L23" i="2"/>
  <c r="H23" i="2" s="1"/>
  <c r="L22" i="2"/>
  <c r="M20" i="2"/>
  <c r="M21" i="2"/>
  <c r="H47" i="2"/>
  <c r="H43" i="2"/>
  <c r="H34" i="2"/>
  <c r="H28" i="2"/>
  <c r="H25" i="2"/>
  <c r="H20" i="2"/>
  <c r="M5" i="2"/>
  <c r="M7" i="2"/>
  <c r="M8" i="2"/>
  <c r="M9" i="2"/>
  <c r="J9" i="2" s="1"/>
  <c r="M10" i="2"/>
  <c r="M11" i="2"/>
  <c r="M13" i="2"/>
  <c r="M14" i="2"/>
  <c r="J14" i="2" s="1"/>
  <c r="M15" i="2"/>
  <c r="M16" i="2"/>
  <c r="M17" i="2"/>
  <c r="M19" i="2"/>
  <c r="M49" i="2"/>
  <c r="M50" i="2"/>
  <c r="M51" i="2"/>
  <c r="M52" i="2"/>
  <c r="M53" i="2"/>
  <c r="M4" i="2"/>
  <c r="L5" i="2"/>
  <c r="H5" i="2" s="1"/>
  <c r="L6" i="2"/>
  <c r="L7" i="2"/>
  <c r="H7" i="2" s="1"/>
  <c r="L8" i="2"/>
  <c r="H8" i="2" s="1"/>
  <c r="L9" i="2"/>
  <c r="H9" i="2" s="1"/>
  <c r="L10" i="2"/>
  <c r="H10" i="2" s="1"/>
  <c r="L11" i="2"/>
  <c r="H11" i="2" s="1"/>
  <c r="L12" i="2"/>
  <c r="L13" i="2"/>
  <c r="L14" i="2"/>
  <c r="H14" i="2" s="1"/>
  <c r="L15" i="2"/>
  <c r="H15" i="2" s="1"/>
  <c r="L16" i="2"/>
  <c r="L17" i="2"/>
  <c r="H17" i="2" s="1"/>
  <c r="L18" i="2"/>
  <c r="L19" i="2"/>
  <c r="H19" i="2" s="1"/>
  <c r="L48" i="2"/>
  <c r="L49" i="2"/>
  <c r="H49" i="2" s="1"/>
  <c r="L50" i="2"/>
  <c r="H50" i="2" s="1"/>
  <c r="L51" i="2"/>
  <c r="H51" i="2" s="1"/>
  <c r="L52" i="2"/>
  <c r="H52" i="2" s="1"/>
  <c r="L53" i="2"/>
  <c r="H53" i="2" s="1"/>
  <c r="L4" i="2"/>
  <c r="H4" i="2" s="1"/>
  <c r="N3" i="2"/>
  <c r="H16" i="2"/>
  <c r="H13" i="2"/>
  <c r="J50" i="2" l="1"/>
  <c r="J5" i="2"/>
  <c r="J46" i="2"/>
  <c r="J47" i="2"/>
  <c r="J41" i="2"/>
  <c r="J40" i="2"/>
  <c r="J38" i="2"/>
  <c r="J33" i="2"/>
  <c r="N54" i="2"/>
  <c r="E59" i="2" s="1"/>
  <c r="J24" i="2"/>
  <c r="J25" i="2"/>
  <c r="J16" i="2"/>
  <c r="J10" i="2"/>
  <c r="J4" i="2"/>
  <c r="J20" i="2"/>
  <c r="J11" i="2"/>
  <c r="J7" i="2"/>
  <c r="J30" i="2"/>
  <c r="J31" i="2"/>
  <c r="J28" i="2"/>
  <c r="J32" i="2"/>
  <c r="J27" i="2"/>
  <c r="J37" i="2"/>
  <c r="J36" i="2"/>
  <c r="J39" i="2"/>
  <c r="J45" i="2"/>
  <c r="J43" i="2"/>
  <c r="J19" i="2"/>
  <c r="J21" i="2"/>
  <c r="H2" i="2"/>
  <c r="J49" i="2"/>
  <c r="J51" i="2"/>
  <c r="J53" i="2"/>
  <c r="J17" i="2"/>
  <c r="J15" i="2"/>
  <c r="J8" i="2"/>
  <c r="J34" i="2"/>
  <c r="J29" i="2"/>
  <c r="J52" i="2"/>
  <c r="J13" i="2"/>
  <c r="O54" i="2" l="1"/>
  <c r="E55" i="2"/>
  <c r="J3" i="2" l="1"/>
  <c r="J42" i="2"/>
  <c r="J35" i="2"/>
  <c r="J26" i="2"/>
  <c r="M54" i="2"/>
  <c r="K37" i="2" l="1"/>
  <c r="K41" i="2"/>
  <c r="K38" i="2"/>
  <c r="K36" i="2"/>
  <c r="K39" i="2"/>
  <c r="K40" i="2"/>
  <c r="K50" i="2"/>
  <c r="K49" i="2"/>
  <c r="K53" i="2"/>
  <c r="K52" i="2"/>
  <c r="K51" i="2"/>
  <c r="K9" i="2"/>
  <c r="K10" i="2"/>
  <c r="K7" i="2"/>
  <c r="K8" i="2"/>
  <c r="K11" i="2"/>
  <c r="K16" i="2"/>
  <c r="K14" i="2"/>
  <c r="K13" i="2"/>
  <c r="K17" i="2"/>
  <c r="K15" i="2"/>
  <c r="K20" i="2"/>
  <c r="K19" i="2"/>
  <c r="K21" i="2"/>
  <c r="K5" i="2"/>
  <c r="K4" i="2"/>
  <c r="K33" i="2"/>
  <c r="K34" i="2"/>
  <c r="K32" i="2"/>
  <c r="K28" i="2"/>
  <c r="K29" i="2"/>
  <c r="K27" i="2"/>
  <c r="K30" i="2"/>
  <c r="K31" i="2"/>
  <c r="K23" i="2"/>
  <c r="K24" i="2"/>
  <c r="K25" i="2"/>
  <c r="K44" i="2"/>
  <c r="K46" i="2"/>
  <c r="K47" i="2"/>
  <c r="K45" i="2"/>
  <c r="K43" i="2"/>
  <c r="K26" i="2" l="1"/>
  <c r="K3" i="2"/>
  <c r="K6" i="2"/>
  <c r="K35" i="2"/>
  <c r="K22" i="2"/>
  <c r="K42" i="2"/>
  <c r="K18" i="2"/>
  <c r="K48" i="2"/>
  <c r="K12" i="2"/>
  <c r="P54"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Cath</author>
  </authors>
  <commentList>
    <comment ref="A1" authorId="0" shapeId="0" xr:uid="{00000000-0006-0000-0000-000001000000}">
      <text>
        <r>
          <rPr>
            <b/>
            <sz val="9"/>
            <color rgb="FF000000"/>
            <rFont val="Tahoma"/>
            <family val="2"/>
          </rPr>
          <t>Cath:</t>
        </r>
        <r>
          <rPr>
            <sz val="9"/>
            <color rgb="FF000000"/>
            <rFont val="Tahoma"/>
            <family val="2"/>
          </rPr>
          <t xml:space="preserve">
</t>
        </r>
        <r>
          <rPr>
            <sz val="9"/>
            <color rgb="FF000000"/>
            <rFont val="Tahoma"/>
            <family val="2"/>
          </rPr>
          <t>Protéger la grille !</t>
        </r>
      </text>
    </comment>
    <comment ref="K18" authorId="0" shapeId="0" xr:uid="{00000000-0006-0000-0000-000002000000}">
      <text>
        <r>
          <rPr>
            <b/>
            <sz val="9"/>
            <color indexed="81"/>
            <rFont val="Tahoma"/>
            <family val="2"/>
          </rPr>
          <t>Cath:</t>
        </r>
        <r>
          <rPr>
            <sz val="9"/>
            <color indexed="81"/>
            <rFont val="Tahoma"/>
            <family val="2"/>
          </rPr>
          <t xml:space="preserve">
somme de K19 à 21 à rectifier
</t>
        </r>
      </text>
    </comment>
    <comment ref="K22" authorId="0" shapeId="0" xr:uid="{00000000-0006-0000-0000-000003000000}">
      <text>
        <r>
          <rPr>
            <b/>
            <sz val="9"/>
            <color rgb="FF000000"/>
            <rFont val="Tahoma"/>
            <family val="2"/>
          </rPr>
          <t>Cath:</t>
        </r>
        <r>
          <rPr>
            <sz val="9"/>
            <color rgb="FF000000"/>
            <rFont val="Tahoma"/>
            <family val="2"/>
          </rPr>
          <t xml:space="preserve">
</t>
        </r>
        <r>
          <rPr>
            <sz val="9"/>
            <color rgb="FF000000"/>
            <rFont val="Tahoma"/>
            <family val="2"/>
          </rPr>
          <t>Somme de K23 à K25 à rectifier</t>
        </r>
      </text>
    </comment>
    <comment ref="K26" authorId="0" shapeId="0" xr:uid="{00000000-0006-0000-0000-000004000000}">
      <text>
        <r>
          <rPr>
            <b/>
            <sz val="9"/>
            <color indexed="81"/>
            <rFont val="Tahoma"/>
            <family val="2"/>
          </rPr>
          <t>Cath:</t>
        </r>
        <r>
          <rPr>
            <sz val="9"/>
            <color indexed="81"/>
            <rFont val="Tahoma"/>
            <family val="2"/>
          </rPr>
          <t xml:space="preserve">
Somme de K27 à K34 à rectifier</t>
        </r>
      </text>
    </comment>
    <comment ref="K35" authorId="0" shapeId="0" xr:uid="{00000000-0006-0000-0000-000005000000}">
      <text>
        <r>
          <rPr>
            <b/>
            <sz val="9"/>
            <color rgb="FF000000"/>
            <rFont val="Tahoma"/>
            <family val="2"/>
          </rPr>
          <t>Cath:</t>
        </r>
        <r>
          <rPr>
            <sz val="9"/>
            <color rgb="FF000000"/>
            <rFont val="Tahoma"/>
            <family val="2"/>
          </rPr>
          <t xml:space="preserve">
</t>
        </r>
        <r>
          <rPr>
            <sz val="9"/>
            <color rgb="FF000000"/>
            <rFont val="Tahoma"/>
            <family val="2"/>
          </rPr>
          <t>Somme de K36 à K41 à rectifier</t>
        </r>
      </text>
    </comment>
    <comment ref="K42" authorId="0" shapeId="0" xr:uid="{00000000-0006-0000-0000-000006000000}">
      <text>
        <r>
          <rPr>
            <b/>
            <sz val="9"/>
            <color rgb="FF000000"/>
            <rFont val="Tahoma"/>
            <family val="2"/>
          </rPr>
          <t>Cath:</t>
        </r>
        <r>
          <rPr>
            <sz val="9"/>
            <color rgb="FF000000"/>
            <rFont val="Tahoma"/>
            <family val="2"/>
          </rPr>
          <t xml:space="preserve">
</t>
        </r>
        <r>
          <rPr>
            <sz val="9"/>
            <color rgb="FF000000"/>
            <rFont val="Tahoma"/>
            <family val="2"/>
          </rPr>
          <t>Somme de K43 à K47 à rectifier</t>
        </r>
      </text>
    </comment>
    <comment ref="L43" authorId="0" shapeId="0" xr:uid="{00000000-0006-0000-0000-000007000000}">
      <text>
        <r>
          <rPr>
            <b/>
            <sz val="9"/>
            <color indexed="81"/>
            <rFont val="Tahoma"/>
            <family val="2"/>
          </rPr>
          <t>Cath:</t>
        </r>
        <r>
          <rPr>
            <sz val="9"/>
            <color indexed="81"/>
            <rFont val="Tahoma"/>
            <family val="2"/>
          </rPr>
          <t xml:space="preserve">
cette case est vide dans ton fichier, donc pb ! Tu as oublié de tirer la formule de L43 à L47
</t>
        </r>
      </text>
    </comment>
    <comment ref="N48" authorId="0" shapeId="0" xr:uid="{00000000-0006-0000-0000-000008000000}">
      <text>
        <r>
          <rPr>
            <b/>
            <sz val="9"/>
            <color rgb="FF000000"/>
            <rFont val="Tahoma"/>
            <family val="2"/>
          </rPr>
          <t>Cath:</t>
        </r>
        <r>
          <rPr>
            <sz val="9"/>
            <color rgb="FF000000"/>
            <rFont val="Tahoma"/>
            <family val="2"/>
          </rPr>
          <t xml:space="preserve">
</t>
        </r>
        <r>
          <rPr>
            <sz val="9"/>
            <color rgb="FF000000"/>
            <rFont val="Tahoma"/>
            <family val="2"/>
          </rPr>
          <t xml:space="preserve">aller jusqu'à C53
</t>
        </r>
      </text>
    </comment>
    <comment ref="N54" authorId="0" shapeId="0" xr:uid="{00000000-0006-0000-0000-000009000000}">
      <text>
        <r>
          <rPr>
            <b/>
            <sz val="9"/>
            <color rgb="FF000000"/>
            <rFont val="Tahoma"/>
            <family val="2"/>
          </rPr>
          <t>Cath:</t>
        </r>
        <r>
          <rPr>
            <sz val="9"/>
            <color rgb="FF000000"/>
            <rFont val="Tahoma"/>
            <family val="2"/>
          </rPr>
          <t xml:space="preserve">
</t>
        </r>
        <r>
          <rPr>
            <sz val="9"/>
            <color rgb="FF000000"/>
            <rFont val="Tahoma"/>
            <family val="2"/>
          </rPr>
          <t xml:space="preserve">on doit évaluer au minimum 4 compétence + la partie "communiquer et rendre compte" donc quand le nb de "PB" est supérieur à 4 ET N48&lt;&gt;"PB"
</t>
        </r>
      </text>
    </comment>
    <comment ref="P54" authorId="0" shapeId="0" xr:uid="{00000000-0006-0000-0000-00000A000000}">
      <text>
        <r>
          <rPr>
            <b/>
            <sz val="9"/>
            <color rgb="FF000000"/>
            <rFont val="Tahoma"/>
            <family val="2"/>
          </rPr>
          <t>Cath:</t>
        </r>
        <r>
          <rPr>
            <sz val="9"/>
            <color rgb="FF000000"/>
            <rFont val="Tahoma"/>
            <family val="2"/>
          </rPr>
          <t xml:space="preserve">
</t>
        </r>
        <r>
          <rPr>
            <sz val="9"/>
            <color rgb="FF000000"/>
            <rFont val="Tahoma"/>
            <family val="2"/>
          </rPr>
          <t xml:space="preserve">Tu as oublié des cellules à additionner !
</t>
        </r>
        <r>
          <rPr>
            <sz val="9"/>
            <color rgb="FF000000"/>
            <rFont val="Tahoma"/>
            <family val="2"/>
          </rPr>
          <t xml:space="preserve">Je les ai rajoutées
</t>
        </r>
      </text>
    </comment>
    <comment ref="A56" authorId="0" shapeId="0" xr:uid="{00000000-0006-0000-0000-00000B000000}">
      <text>
        <r>
          <rPr>
            <b/>
            <sz val="9"/>
            <color indexed="81"/>
            <rFont val="Tahoma"/>
            <family val="2"/>
          </rPr>
          <t>Cath:</t>
        </r>
        <r>
          <rPr>
            <sz val="9"/>
            <color indexed="81"/>
            <rFont val="Tahoma"/>
            <family val="2"/>
          </rPr>
          <t xml:space="preserve">
préciser si la note est attendue arrondie à 0,5 point ou 1 point</t>
        </r>
      </text>
    </comment>
    <comment ref="A58" authorId="0" shapeId="0" xr:uid="{00000000-0006-0000-0000-00000C000000}">
      <text>
        <r>
          <rPr>
            <b/>
            <sz val="9"/>
            <color rgb="FF000000"/>
            <rFont val="Tahoma"/>
            <family val="2"/>
          </rPr>
          <t>Cath:</t>
        </r>
        <r>
          <rPr>
            <sz val="9"/>
            <color rgb="FF000000"/>
            <rFont val="Tahoma"/>
            <family val="2"/>
          </rPr>
          <t xml:space="preserve">
</t>
        </r>
        <r>
          <rPr>
            <sz val="9"/>
            <color rgb="FF000000"/>
            <rFont val="Tahoma"/>
            <family val="2"/>
          </rPr>
          <t xml:space="preserve">dire qu'il faut mettre des éléments factuels </t>
        </r>
      </text>
    </comment>
  </commentList>
</comments>
</file>

<file path=xl/sharedStrings.xml><?xml version="1.0" encoding="utf-8"?>
<sst xmlns="http://schemas.openxmlformats.org/spreadsheetml/2006/main" count="224" uniqueCount="172">
  <si>
    <t>Compétences évaluées</t>
  </si>
  <si>
    <t>Indicateurs de performance</t>
  </si>
  <si>
    <t xml:space="preserve"> /20</t>
  </si>
  <si>
    <t>/20</t>
  </si>
  <si>
    <t>Appréciation globale</t>
  </si>
  <si>
    <t>Noms des Evaluateurs</t>
  </si>
  <si>
    <t>Signatures</t>
  </si>
  <si>
    <t>Date</t>
  </si>
  <si>
    <t>Note brute obtenue par calcul automatique :</t>
  </si>
  <si>
    <t>ELEMENTS DE QUESTIONNEMENT</t>
  </si>
  <si>
    <t>Ctrl</t>
  </si>
  <si>
    <t>Poids suppri</t>
  </si>
  <si>
    <t>Poids réel compté</t>
  </si>
  <si>
    <t>Poids théorique</t>
  </si>
  <si>
    <t>% évalué</t>
  </si>
  <si>
    <t>Nombre de points</t>
  </si>
  <si>
    <t>Note sur 20 attribuée par le jury (note brute + ou - 1 point):</t>
  </si>
  <si>
    <t xml:space="preserve">  </t>
  </si>
  <si>
    <r>
      <t xml:space="preserve">NOM </t>
    </r>
    <r>
      <rPr>
        <b/>
        <sz val="12"/>
        <rFont val="Arial"/>
        <family val="2"/>
      </rPr>
      <t xml:space="preserve">DU CANDIDAT:  </t>
    </r>
    <r>
      <rPr>
        <b/>
        <sz val="12"/>
        <color rgb="FFFF0000"/>
        <rFont val="Arial"/>
        <family val="2"/>
      </rPr>
      <t xml:space="preserve">
PRENOM </t>
    </r>
    <r>
      <rPr>
        <b/>
        <sz val="12"/>
        <color theme="1"/>
        <rFont val="Arial"/>
        <family val="2"/>
      </rPr>
      <t>DU</t>
    </r>
    <r>
      <rPr>
        <b/>
        <sz val="12"/>
        <color rgb="FFFF0000"/>
        <rFont val="Arial"/>
        <family val="2"/>
      </rPr>
      <t xml:space="preserve"> </t>
    </r>
    <r>
      <rPr>
        <b/>
        <sz val="12"/>
        <color theme="1"/>
        <rFont val="Arial"/>
        <family val="2"/>
      </rPr>
      <t xml:space="preserve">CANDIDAT:  </t>
    </r>
  </si>
  <si>
    <t>LeLes données recueillies sont utiles et suffisantes à la définition du besoin.</t>
  </si>
  <si>
    <t>L’expression du besoin est fidèlement exprimée sous une forme écrite ou graphique.</t>
  </si>
  <si>
    <t>L'avancement des travaux est exprimé en pourcentage ou en quantités des travaux budgétés et correspond aux travaux réalisés.</t>
  </si>
  <si>
    <t>La situation est établie conformément à l'avancement dans le respect du marché.</t>
  </si>
  <si>
    <t>Les factures et les bons de livraison sont comparés pour validation et accord. Une justification est fournie si nécessaire.</t>
  </si>
  <si>
    <t>L'ensemble des coûts matériels, matériaux et main d’œuvre est collecté et saisi dans des tableaux de suivi des dépenses.</t>
  </si>
  <si>
    <t>Les écarts entre les dépenses réelles et le budget prévisionnel sont détectés et leurs causes sont identifiées.</t>
  </si>
  <si>
    <t>La conformité des ouvrages est contrôlée par rapport au dossier d'exécution. Les anomalies éventuelles sont détectées et des mesures correctives sont proposées.</t>
  </si>
  <si>
    <t>Les moyens en main d’œuvre et en matériel sont optimisés en fonction des aléas.</t>
  </si>
  <si>
    <t>Les interventions et les approvisionnements sont effectués au moment opportun.</t>
  </si>
  <si>
    <t>La mise à jour sur le calendrier correspond à l'avancement des travaux. Les corrections proposées sont adaptées à la situation.</t>
  </si>
  <si>
    <t>Les documents sont correctement renseignés. Des avenants sont rédigés.</t>
  </si>
  <si>
    <t>Les interventions des différents corps d’état sont déclenchées dans le respect des calendriers. Les interfaces sont gérées et le suivi est assuré.</t>
  </si>
  <si>
    <t>Seules les cases JAUNES sont à remplir par la commission d'évaluation</t>
  </si>
  <si>
    <t>COMMUNIQUER ET RENDRE COMPTE</t>
  </si>
  <si>
    <t>Exploitation d’outils de communication adaptés</t>
  </si>
  <si>
    <t>Organisation et structure de la présentation</t>
  </si>
  <si>
    <t>Attitude et qualité de l’expression orale</t>
  </si>
  <si>
    <t>Qualité de l’expression écrite</t>
  </si>
  <si>
    <t>Organisation et structure du rapport</t>
  </si>
  <si>
    <t>OUI</t>
  </si>
  <si>
    <t>EVALUE</t>
  </si>
  <si>
    <t>Chaque comp est évaluée</t>
  </si>
  <si>
    <t>CTRL CMP</t>
  </si>
  <si>
    <t>Plus de la moitié des indicateurs doivent être évalués</t>
  </si>
  <si>
    <t>Compétences</t>
  </si>
  <si>
    <t xml:space="preserve">ATTENTION, si le symbole ◄ apparait dans cette colonne , l'évaluation est mal renseignée sur la ligne         </t>
  </si>
  <si>
    <t>BTS TRAVAUX PUBLICS
U61
Fiche d'évaluation</t>
  </si>
  <si>
    <t>C3 : Participer au pilotage des travaux (du point de vue de la maîtrise d'œuvre)</t>
  </si>
  <si>
    <t>C14 : Gérer la production</t>
  </si>
  <si>
    <t>C16 : Encadrer les équipes et faire respecter les consignes HQPE</t>
  </si>
  <si>
    <r>
      <t xml:space="preserve">Contrôler </t>
    </r>
    <r>
      <rPr>
        <sz val="12"/>
        <color theme="1"/>
        <rFont val="ArialMT"/>
      </rPr>
      <t xml:space="preserve">les travaux </t>
    </r>
  </si>
  <si>
    <r>
      <t xml:space="preserve">Suivre </t>
    </r>
    <r>
      <rPr>
        <sz val="12"/>
        <color theme="1"/>
        <rFont val="ArialMT"/>
      </rPr>
      <t xml:space="preserve">l’avancement des travaux </t>
    </r>
  </si>
  <si>
    <r>
      <t xml:space="preserve">Réceptionner </t>
    </r>
    <r>
      <rPr>
        <sz val="12"/>
        <color theme="1"/>
        <rFont val="ArialMT"/>
      </rPr>
      <t xml:space="preserve">les travaux sous-traités </t>
    </r>
  </si>
  <si>
    <r>
      <t xml:space="preserve">Transmettre </t>
    </r>
    <r>
      <rPr>
        <sz val="12"/>
        <color theme="1"/>
        <rFont val="Arial"/>
        <family val="2"/>
      </rPr>
      <t>les consignes à suivre au sous-traitant et au personnel de l’entreprise.</t>
    </r>
  </si>
  <si>
    <r>
      <t xml:space="preserve">Adapter </t>
    </r>
    <r>
      <rPr>
        <sz val="12"/>
        <color theme="1"/>
        <rFont val="ArialMT"/>
      </rPr>
      <t xml:space="preserve">les moyens à l’évolution du chantier (humains, matériels) </t>
    </r>
  </si>
  <si>
    <r>
      <t xml:space="preserve">Appliquer </t>
    </r>
    <r>
      <rPr>
        <sz val="12"/>
        <color theme="1"/>
        <rFont val="ArialMT"/>
      </rPr>
      <t xml:space="preserve">le Plan d’Assurance de la Qualité (PAQ) </t>
    </r>
  </si>
  <si>
    <r>
      <t xml:space="preserve">Appliquer </t>
    </r>
    <r>
      <rPr>
        <sz val="12"/>
        <color theme="1"/>
        <rFont val="ArialMT"/>
      </rPr>
      <t xml:space="preserve">le Plan Particulier de Sécurité et de Prévention de la Santé (PPSPS) </t>
    </r>
  </si>
  <si>
    <r>
      <t xml:space="preserve">Appliquer </t>
    </r>
    <r>
      <rPr>
        <sz val="12"/>
        <color theme="1"/>
        <rFont val="ArialMT"/>
      </rPr>
      <t xml:space="preserve">le PPRE </t>
    </r>
  </si>
  <si>
    <r>
      <t xml:space="preserve">Informer </t>
    </r>
    <r>
      <rPr>
        <sz val="12"/>
        <color theme="1"/>
        <rFont val="ArialMT"/>
      </rPr>
      <t xml:space="preserve">les riverains de la situation du chantier </t>
    </r>
  </si>
  <si>
    <r>
      <t xml:space="preserve">C17 : </t>
    </r>
    <r>
      <rPr>
        <b/>
        <sz val="12"/>
        <color theme="1"/>
        <rFont val="ArialMT"/>
      </rPr>
      <t>Gérer et coordonner l’intervention des sous traitants</t>
    </r>
  </si>
  <si>
    <r>
      <t xml:space="preserve">C19 </t>
    </r>
    <r>
      <rPr>
        <b/>
        <sz val="12"/>
        <color theme="1"/>
        <rFont val="ArialMT"/>
      </rPr>
      <t>: Assurer le suivi et la gestion d’un chantier</t>
    </r>
  </si>
  <si>
    <r>
      <t xml:space="preserve">C20 : </t>
    </r>
    <r>
      <rPr>
        <b/>
        <sz val="12"/>
        <color theme="1"/>
        <rFont val="ArialMT"/>
      </rPr>
      <t>Préparer la livraison des ouvrages</t>
    </r>
  </si>
  <si>
    <r>
      <t xml:space="preserve">C21 </t>
    </r>
    <r>
      <rPr>
        <b/>
        <sz val="12"/>
        <color theme="1"/>
        <rFont val="ArialMT"/>
      </rPr>
      <t xml:space="preserve">Constituer le bilan d’une opération de travaux </t>
    </r>
  </si>
  <si>
    <r>
      <t xml:space="preserve">Connaître </t>
    </r>
    <r>
      <rPr>
        <sz val="12"/>
        <color theme="1"/>
        <rFont val="ArialMT"/>
      </rPr>
      <t xml:space="preserve">et accueillir les intervenants autorisés </t>
    </r>
  </si>
  <si>
    <r>
      <t xml:space="preserve">Rédiger </t>
    </r>
    <r>
      <rPr>
        <sz val="12"/>
        <color theme="1"/>
        <rFont val="ArialMT"/>
      </rPr>
      <t xml:space="preserve">un rapport journalier du chantier (main d’œuvre, matériel, matériaux) </t>
    </r>
  </si>
  <si>
    <r>
      <t xml:space="preserve">Analyser </t>
    </r>
    <r>
      <rPr>
        <sz val="12"/>
        <color theme="1"/>
        <rFont val="ArialMT"/>
      </rPr>
      <t xml:space="preserve">périodiquement les rapports journaliers du chantier </t>
    </r>
  </si>
  <si>
    <r>
      <t xml:space="preserve">Gérer </t>
    </r>
    <r>
      <rPr>
        <sz val="12"/>
        <color theme="1"/>
        <rFont val="ArialMT"/>
      </rPr>
      <t xml:space="preserve">le matériel préalablement utilisé </t>
    </r>
  </si>
  <si>
    <r>
      <t xml:space="preserve">Préparer </t>
    </r>
    <r>
      <rPr>
        <sz val="12"/>
        <color theme="1"/>
        <rFont val="ArialMT"/>
      </rPr>
      <t xml:space="preserve">la restitution du site </t>
    </r>
  </si>
  <si>
    <r>
      <t xml:space="preserve">Contrôler </t>
    </r>
    <r>
      <rPr>
        <sz val="12"/>
        <color theme="1"/>
        <rFont val="ArialMT"/>
      </rPr>
      <t xml:space="preserve">la conformité des ouvrages réalisés </t>
    </r>
  </si>
  <si>
    <r>
      <t xml:space="preserve">Préparer </t>
    </r>
    <r>
      <rPr>
        <sz val="12"/>
        <color theme="1"/>
        <rFont val="ArialMT"/>
      </rPr>
      <t xml:space="preserve">la visite de réception </t>
    </r>
  </si>
  <si>
    <r>
      <t xml:space="preserve">Organiser </t>
    </r>
    <r>
      <rPr>
        <sz val="12"/>
        <color theme="1"/>
        <rFont val="ArialMT"/>
      </rPr>
      <t xml:space="preserve">les travaux nécessaires à la levée des réserves </t>
    </r>
  </si>
  <si>
    <r>
      <t xml:space="preserve">Elaborer </t>
    </r>
    <r>
      <rPr>
        <sz val="12"/>
        <color theme="1"/>
        <rFont val="ArialMT"/>
      </rPr>
      <t xml:space="preserve">les documents du dossier des ouvrages exécutés </t>
    </r>
  </si>
  <si>
    <r>
      <t xml:space="preserve">Analyser </t>
    </r>
    <r>
      <rPr>
        <sz val="12"/>
        <color theme="1"/>
        <rFont val="ArialMT"/>
      </rPr>
      <t xml:space="preserve">les méthodes de réalisation </t>
    </r>
  </si>
  <si>
    <r>
      <t xml:space="preserve">Comparer </t>
    </r>
    <r>
      <rPr>
        <sz val="12"/>
        <color theme="1"/>
        <rFont val="ArialMT"/>
      </rPr>
      <t xml:space="preserve">les durées réelles des travaux au planning prévisionnel </t>
    </r>
  </si>
  <si>
    <r>
      <t xml:space="preserve">Comparer </t>
    </r>
    <r>
      <rPr>
        <sz val="12"/>
        <color theme="1"/>
        <rFont val="ArialMT"/>
      </rPr>
      <t xml:space="preserve">les dépenses par postes avec les coûts prévisionnels </t>
    </r>
  </si>
  <si>
    <r>
      <t xml:space="preserve">Analyser </t>
    </r>
    <r>
      <rPr>
        <sz val="12"/>
        <color theme="1"/>
        <rFont val="ArialMT"/>
      </rPr>
      <t xml:space="preserve">l’impact environnemental du chantier </t>
    </r>
  </si>
  <si>
    <r>
      <t xml:space="preserve">Valider </t>
    </r>
    <r>
      <rPr>
        <sz val="12"/>
        <color theme="1"/>
        <rFont val="ArialMT"/>
      </rPr>
      <t xml:space="preserve">les nouvelles compétences individuelles et collectives pour ce chantier </t>
    </r>
  </si>
  <si>
    <r>
      <t xml:space="preserve">Coordonner </t>
    </r>
    <r>
      <rPr>
        <sz val="12"/>
        <color theme="1"/>
        <rFont val="Arial"/>
        <family val="2"/>
      </rPr>
      <t>les travaux et assurer leur suivi</t>
    </r>
  </si>
  <si>
    <r>
      <t xml:space="preserve">Exploiter </t>
    </r>
    <r>
      <rPr>
        <sz val="12"/>
        <color theme="1"/>
        <rFont val="Arial"/>
        <family val="2"/>
      </rPr>
      <t>des catalogues / documentations de fournisseurs</t>
    </r>
  </si>
  <si>
    <r>
      <t>Décomposer u</t>
    </r>
    <r>
      <rPr>
        <sz val="12"/>
        <color theme="1"/>
        <rFont val="Arial"/>
        <family val="2"/>
      </rPr>
      <t>n ouvrage en fournitures élémentaires.</t>
    </r>
  </si>
  <si>
    <r>
      <t xml:space="preserve">Etablir </t>
    </r>
    <r>
      <rPr>
        <sz val="12"/>
        <color theme="1"/>
        <rFont val="Arial"/>
        <family val="2"/>
      </rPr>
      <t>des bons de commande</t>
    </r>
  </si>
  <si>
    <r>
      <t xml:space="preserve">Contrôler </t>
    </r>
    <r>
      <rPr>
        <sz val="12"/>
        <color theme="1"/>
        <rFont val="Arial"/>
        <family val="2"/>
      </rPr>
      <t>la conformité d’un approvisionnement</t>
    </r>
  </si>
  <si>
    <r>
      <t>Gérer</t>
    </r>
    <r>
      <rPr>
        <sz val="12"/>
        <color theme="1"/>
        <rFont val="Arial"/>
        <family val="2"/>
      </rPr>
      <t xml:space="preserve"> les stockages</t>
    </r>
  </si>
  <si>
    <r>
      <t xml:space="preserve">Affecter </t>
    </r>
    <r>
      <rPr>
        <sz val="12"/>
        <color theme="1"/>
        <rFont val="Arial"/>
        <family val="2"/>
      </rPr>
      <t>le personnel aux postes de travail</t>
    </r>
  </si>
  <si>
    <r>
      <t xml:space="preserve">Contrôler </t>
    </r>
    <r>
      <rPr>
        <sz val="12"/>
        <color theme="1"/>
        <rFont val="Arial"/>
        <family val="2"/>
      </rPr>
      <t>les habilitations</t>
    </r>
  </si>
  <si>
    <r>
      <t>Organiser</t>
    </r>
    <r>
      <rPr>
        <sz val="12"/>
        <color theme="1"/>
        <rFont val="Arial"/>
        <family val="2"/>
      </rPr>
      <t xml:space="preserve"> la production</t>
    </r>
  </si>
  <si>
    <r>
      <t xml:space="preserve">Mettre </t>
    </r>
    <r>
      <rPr>
        <sz val="12"/>
        <color theme="1"/>
        <rFont val="Arial"/>
        <family val="2"/>
      </rPr>
      <t>en place les moyens HQPE</t>
    </r>
  </si>
  <si>
    <r>
      <t xml:space="preserve">Gérer </t>
    </r>
    <r>
      <rPr>
        <sz val="12"/>
        <color theme="1"/>
        <rFont val="Arial"/>
        <family val="2"/>
      </rPr>
      <t>les imprévus</t>
    </r>
  </si>
  <si>
    <r>
      <t xml:space="preserve">Transmettre </t>
    </r>
    <r>
      <rPr>
        <sz val="12"/>
        <color theme="1"/>
        <rFont val="Arial"/>
        <family val="2"/>
      </rPr>
      <t>les consignes à suivre au personnel de chantier</t>
    </r>
  </si>
  <si>
    <r>
      <t xml:space="preserve">Contrôler </t>
    </r>
    <r>
      <rPr>
        <sz val="12"/>
        <color theme="1"/>
        <rFont val="Arial"/>
        <family val="2"/>
      </rPr>
      <t>le respect des consignes</t>
    </r>
  </si>
  <si>
    <r>
      <t>Suivre</t>
    </r>
    <r>
      <rPr>
        <sz val="12"/>
        <color theme="1"/>
        <rFont val="Arial"/>
        <family val="2"/>
      </rPr>
      <t xml:space="preserve"> l’avancement des travaux</t>
    </r>
  </si>
  <si>
    <t>C13 : Assurer les approvisionnements en matériaux et matériels</t>
  </si>
  <si>
    <t xml:space="preserve">Coordonner les travaux et assurer leur suivi 
Les propositions de solutions de reprises faites par l’entreprise sont analysées et validées. 
La bonne exécution des travaux est vérifiée conformément aux prescriptions du marché. 
Les contrôles extérieurs sont organisés. </t>
  </si>
  <si>
    <t>Les ordres de service de démarrage des travaux sont rédigés.
Les interventions sur le chantier des différentes entreprises sont planifiées.
Les aléas de chantier, humains, techniques ou financiers sont pris en compte et une remédiation est proposée.
Les réclamations des riverains sont analysées et des solutions sont proposées.
Les réunions de chantier sont organisées en préparant l’ordre du jour et en rédigeant le compte-rendu.
Les situations de chantier sont vérifiées en fonction de l’avancement réel du chantier.</t>
  </si>
  <si>
    <t xml:space="preserve">Les matériaux choisis sont conformes au marché et aux consultations des fournisseurs. </t>
  </si>
  <si>
    <t>Un quantitatif des matériaux est établi.
L’identification des constituants est correcte.
Les quantités évaluées sont justes.</t>
  </si>
  <si>
    <t>Les bons de commande sont établis.
Le lieu, les dates et horaires de livraison sont précisés.
Les caractéristiques techniques des matériaux ou matériels sont précisées.
Les prix unitaires et quantités sont précisés.
Les conditions de transport sont précisées.
L’échelonnement des livraisons est précisé.</t>
  </si>
  <si>
    <t>Les marquages sont vérifiés.
Les bons de livraison sont vérifiés.
Les fiches d’entretien de matériel sont vérifiées.
L’état et la conformité des fournitures sont vérifiés.
Une fiche de contrôle de conformité est établie et renseignée.
L’autorisation (ou non) d’utiliser les matériaux ou matériels est donnée.
Les non-conformités d’approvisionnement sont traitées.</t>
  </si>
  <si>
    <t>Les emplacements retenus permettent une utilisation rationnelle des matériaux et matériels.
Les contraintes et risques liés au stockage sont respectés.</t>
  </si>
  <si>
    <t>Les qualifications des personnels sont associées aux besoins de chaque poste de travail.
Le délai est respecté
La composition des équipes permet une intervention en sécurité.</t>
  </si>
  <si>
    <t>Les éléments permettant l’habilitation des personnels sont vérifiés.
La règlementation en vigueur est appliquée.</t>
  </si>
  <si>
    <t>La sécurité est respectée.
Les moyens sont associés aux besoins de chaque poste de travail.
Le planning est respecté.
Les budgets sont respectés.
La qualité du travail est correcte.</t>
  </si>
  <si>
    <t>La règlementation (Environnementale, Hygiène, ) en vigueur est appliquée.
Les modes opératoires sont respectés. La sécurité est respectée.</t>
  </si>
  <si>
    <t>La hiérarchie dispose d’une description détaillée de la situation.
Des solutions de remédiation sont trouvées et comparées entre elles, la plus pertinente est proposée à la hiérarchie.
Les moyens de production sont réaffectés.
Le planning est adapté.</t>
  </si>
  <si>
    <t>Les consignes de travail sont appliquées.
Les consignes HQPE sont appliquées.
Les moyens de protection de l’environnement sont mis en œuvre.</t>
  </si>
  <si>
    <t>Une surveillance est effectuée.
Les situations à risques sont pointées.
Des actions préventives sont mises en œuvre.
Les ouvrages réalisés sont conformes.</t>
  </si>
  <si>
    <t>L’avancement est constaté.
Les écarts par rapport au prévisionnel sont analysés.
Une solution de remédiation est définie et appliquée.</t>
  </si>
  <si>
    <t>Les équipes de sous-traitants sont intégrées sur le chantier.
Les conditions d’intervention des sous- traitants sont précisées.
Le contrat de sous-traitance est respecté.</t>
  </si>
  <si>
    <t>Une surveillance est effectuée.
Les situations à risques sont pointées.
Les ouvrages réalisés sont conformes L’avancement est constaté.
Les écarts par rapport au prévisionnel sont analysés et signalés.
Les dispositifs de remédiation proposés par le sous traitant sont analysés, voire validés.</t>
  </si>
  <si>
    <t>La visite est organisée avec le sous traitant.
Les malfaçons sont consignées dans un compte rendu validé par les deux parties.</t>
  </si>
  <si>
    <t>Les moyens nécessaires sont prévus en temps utile.
Les décisions sont prises en accord avec la hiérarchie.
Le repliement du matériel est réalisé dès que possible.</t>
  </si>
  <si>
    <t xml:space="preserve">Les procédures du PAQ sont respectées. </t>
  </si>
  <si>
    <t xml:space="preserve">Les procédures du PPSPS sont respectées. </t>
  </si>
  <si>
    <t xml:space="preserve">Les procédures du PPRE sont respectées. </t>
  </si>
  <si>
    <t>Les riverains sont prévenus des nuisances du chantier en temps utile.
Les remarques du voisinage sont prises en considération.</t>
  </si>
  <si>
    <t>Les conditions d’accueil des intervenants sont respectées.
Les documents sont mis à disposition et les déplacements sur le chantier sont facilités.</t>
  </si>
  <si>
    <t>Tous les éléments utiles sont relevés. Le rapport est complet et exact.
La transmission des rapports se fait en temps utile.</t>
  </si>
  <si>
    <t>Les écarts entre le prévisionnel et le constat sont identifiés, caractérisés, et consignés dans un compte rendu adressé à la hiérarchie.
Des solutions de remédiation sont trouvées et comparées entre elles. La plus pertinente est proposée à la hiérarchie.</t>
  </si>
  <si>
    <t>Le matériel est retourné à l’entreprise ou chez le fournisseur.
Les bons de restitution sont datés et rangés.</t>
  </si>
  <si>
    <t>Les solutions prévues sont mises en œuvre.
Un état des lieux avant réception est effectué.</t>
  </si>
  <si>
    <t>La visite est organisée avec l’ensemble des mandataires travaux.
Les malfaçons sont consignées dans un compte rendu validé par l’ensemble des mandataires travaux concernés.</t>
  </si>
  <si>
    <t xml:space="preserve">Le représentant du maître d’ouvrage est prévenu en temps utile. </t>
  </si>
  <si>
    <t xml:space="preserve">Les travaux sont réalisés conformément aux demandes du maitre d’ouvrage et une seconde visite est prévue. </t>
  </si>
  <si>
    <t xml:space="preserve">Un dossier de récolement clair et exploitable est établi. </t>
  </si>
  <si>
    <t>Comparer les durées réelles des travaux au planning prévisionnel</t>
  </si>
  <si>
    <t>Les modifications par rapport aux dossiers d’exécution sont mentionnées et justifiées.
Les écarts rencontrés sont identifiés et analysés.
Les aléas et incidents éventuels sont identifiés et pris en compte.</t>
  </si>
  <si>
    <t>Les écarts par rapport au planning sont justifiés.
Les aléas et incidents sont pris en compte.</t>
  </si>
  <si>
    <t>Les écarts entre budget prévisionnel et compte d’exploitation sont identifiés et justifiés.</t>
  </si>
  <si>
    <t>Les écarts rencontrés sont identifiés et analysés.
Les aléas et incidents sont pris en compte.</t>
  </si>
  <si>
    <t>Les nouveaux matériels sont connus et leur utilisation maîtrisée.
Les caractéristiques des nouveaux matériaux sont clairement énoncées.
Les nouvelles compétences individuelles sont identifiées.</t>
  </si>
  <si>
    <t>C17 : Gérer et coordonner l’intervention des sous traitants</t>
  </si>
  <si>
    <t>C19 : Assurer le suivi et la gestion d’un chantier</t>
  </si>
  <si>
    <t>C20 : Préparer la livraison des ouvrages</t>
  </si>
  <si>
    <t xml:space="preserve">C21 Constituer le bilan d’une opération de travaux </t>
  </si>
  <si>
    <r>
      <t xml:space="preserve">Coordonner </t>
    </r>
    <r>
      <rPr>
        <sz val="14"/>
        <color theme="1"/>
        <rFont val="ArialMT"/>
      </rPr>
      <t xml:space="preserve">les travaux et assurer leur suivi </t>
    </r>
  </si>
  <si>
    <r>
      <t xml:space="preserve">Contrôler </t>
    </r>
    <r>
      <rPr>
        <sz val="14"/>
        <color theme="1"/>
        <rFont val="ArialMT"/>
      </rPr>
      <t xml:space="preserve">les travaux </t>
    </r>
  </si>
  <si>
    <r>
      <t xml:space="preserve">Exploiter </t>
    </r>
    <r>
      <rPr>
        <sz val="14"/>
        <color theme="1"/>
        <rFont val="ArialMT"/>
      </rPr>
      <t xml:space="preserve">des catalogues / documentations de fournisseur </t>
    </r>
  </si>
  <si>
    <r>
      <t xml:space="preserve">Décomposer </t>
    </r>
    <r>
      <rPr>
        <sz val="14"/>
        <color theme="1"/>
        <rFont val="ArialMT"/>
      </rPr>
      <t>un ouvrage en fournitures élémentaires</t>
    </r>
  </si>
  <si>
    <r>
      <t xml:space="preserve">Etablir </t>
    </r>
    <r>
      <rPr>
        <sz val="14"/>
        <color theme="1"/>
        <rFont val="ArialMT"/>
      </rPr>
      <t xml:space="preserve">des bons de commande </t>
    </r>
  </si>
  <si>
    <r>
      <t xml:space="preserve">Contrôler </t>
    </r>
    <r>
      <rPr>
        <sz val="14"/>
        <color theme="1"/>
        <rFont val="ArialMT"/>
      </rPr>
      <t xml:space="preserve">la conformité d’un approvisionnement </t>
    </r>
  </si>
  <si>
    <r>
      <t xml:space="preserve">Gérer </t>
    </r>
    <r>
      <rPr>
        <sz val="14"/>
        <color theme="1"/>
        <rFont val="ArialMT"/>
      </rPr>
      <t xml:space="preserve">les stockages </t>
    </r>
  </si>
  <si>
    <r>
      <t xml:space="preserve">Affecter </t>
    </r>
    <r>
      <rPr>
        <sz val="14"/>
        <color theme="1"/>
        <rFont val="ArialMT"/>
      </rPr>
      <t xml:space="preserve">le personnel aux postes de travail </t>
    </r>
  </si>
  <si>
    <r>
      <t xml:space="preserve">Contrôler </t>
    </r>
    <r>
      <rPr>
        <sz val="14"/>
        <color theme="1"/>
        <rFont val="ArialMT"/>
      </rPr>
      <t xml:space="preserve">les habilitations </t>
    </r>
  </si>
  <si>
    <r>
      <t xml:space="preserve">Organiser </t>
    </r>
    <r>
      <rPr>
        <sz val="14"/>
        <color theme="1"/>
        <rFont val="ArialMT"/>
      </rPr>
      <t xml:space="preserve">la production </t>
    </r>
  </si>
  <si>
    <r>
      <t xml:space="preserve">Mettre </t>
    </r>
    <r>
      <rPr>
        <sz val="14"/>
        <color theme="1"/>
        <rFont val="ArialMT"/>
      </rPr>
      <t xml:space="preserve">en place les moyens HQPE </t>
    </r>
  </si>
  <si>
    <r>
      <t xml:space="preserve">Gérer </t>
    </r>
    <r>
      <rPr>
        <sz val="14"/>
        <color theme="1"/>
        <rFont val="ArialMT"/>
      </rPr>
      <t xml:space="preserve">les imprévus </t>
    </r>
  </si>
  <si>
    <r>
      <t xml:space="preserve">Transmettre </t>
    </r>
    <r>
      <rPr>
        <sz val="14"/>
        <color theme="1"/>
        <rFont val="ArialMT"/>
      </rPr>
      <t xml:space="preserve">les consignes à suivre au personnel de chantier </t>
    </r>
  </si>
  <si>
    <r>
      <t xml:space="preserve">Contrôler </t>
    </r>
    <r>
      <rPr>
        <sz val="14"/>
        <color theme="1"/>
        <rFont val="ArialMT"/>
      </rPr>
      <t xml:space="preserve">le respect des consignes </t>
    </r>
  </si>
  <si>
    <r>
      <t xml:space="preserve">Suivre </t>
    </r>
    <r>
      <rPr>
        <sz val="14"/>
        <color theme="1"/>
        <rFont val="ArialMT"/>
      </rPr>
      <t xml:space="preserve">l’avancement des travaux </t>
    </r>
  </si>
  <si>
    <r>
      <t xml:space="preserve">Transmettre </t>
    </r>
    <r>
      <rPr>
        <sz val="14"/>
        <color theme="1"/>
        <rFont val="ArialMT"/>
      </rPr>
      <t xml:space="preserve">les consignes à suivre au sous-traitant et au personnel de l’entreprise. </t>
    </r>
  </si>
  <si>
    <r>
      <t xml:space="preserve">Réceptionner </t>
    </r>
    <r>
      <rPr>
        <sz val="14"/>
        <color theme="1"/>
        <rFont val="ArialMT"/>
      </rPr>
      <t xml:space="preserve">les travaux sous-traités </t>
    </r>
  </si>
  <si>
    <r>
      <t xml:space="preserve">Adapter </t>
    </r>
    <r>
      <rPr>
        <sz val="14"/>
        <color theme="1"/>
        <rFont val="ArialMT"/>
      </rPr>
      <t xml:space="preserve">les moyens à l’évolution du chantier (humains, matériels) </t>
    </r>
  </si>
  <si>
    <r>
      <t xml:space="preserve">Appliquer </t>
    </r>
    <r>
      <rPr>
        <sz val="14"/>
        <color theme="1"/>
        <rFont val="ArialMT"/>
      </rPr>
      <t xml:space="preserve">le Plan d’Assurance de la Qualité (PAQ) </t>
    </r>
  </si>
  <si>
    <r>
      <t xml:space="preserve">Appliquer </t>
    </r>
    <r>
      <rPr>
        <sz val="14"/>
        <color theme="1"/>
        <rFont val="ArialMT"/>
      </rPr>
      <t xml:space="preserve">le Plan Particulier de Sécurité et de Prévention de la Santé (PPSPS) </t>
    </r>
  </si>
  <si>
    <r>
      <t xml:space="preserve">Appliquer </t>
    </r>
    <r>
      <rPr>
        <sz val="14"/>
        <color theme="1"/>
        <rFont val="ArialMT"/>
      </rPr>
      <t xml:space="preserve">le PPRE </t>
    </r>
  </si>
  <si>
    <r>
      <t xml:space="preserve">Informer </t>
    </r>
    <r>
      <rPr>
        <sz val="14"/>
        <color theme="1"/>
        <rFont val="ArialMT"/>
      </rPr>
      <t xml:space="preserve">les riverains de la situation du chantier </t>
    </r>
  </si>
  <si>
    <r>
      <t xml:space="preserve">Connaître </t>
    </r>
    <r>
      <rPr>
        <sz val="14"/>
        <color theme="1"/>
        <rFont val="ArialMT"/>
      </rPr>
      <t xml:space="preserve">et accueillir les intervenants autorisés </t>
    </r>
  </si>
  <si>
    <r>
      <t xml:space="preserve">Rédiger </t>
    </r>
    <r>
      <rPr>
        <sz val="14"/>
        <color theme="1"/>
        <rFont val="ArialMT"/>
      </rPr>
      <t xml:space="preserve">un rapport journalier du chantier (main d’œuvre, matériel, matériaux) </t>
    </r>
  </si>
  <si>
    <r>
      <t xml:space="preserve">Analyser </t>
    </r>
    <r>
      <rPr>
        <sz val="14"/>
        <color theme="1"/>
        <rFont val="ArialMT"/>
      </rPr>
      <t xml:space="preserve">périodiquement les rapports journaliers du chantier </t>
    </r>
  </si>
  <si>
    <r>
      <t xml:space="preserve">Gérer </t>
    </r>
    <r>
      <rPr>
        <sz val="14"/>
        <color theme="1"/>
        <rFont val="ArialMT"/>
      </rPr>
      <t xml:space="preserve">le matériel préalablement utilisé </t>
    </r>
  </si>
  <si>
    <r>
      <t xml:space="preserve">Préparer </t>
    </r>
    <r>
      <rPr>
        <sz val="14"/>
        <color theme="1"/>
        <rFont val="ArialMT"/>
      </rPr>
      <t xml:space="preserve">la restitution du site </t>
    </r>
  </si>
  <si>
    <r>
      <t xml:space="preserve">Contrôler </t>
    </r>
    <r>
      <rPr>
        <sz val="14"/>
        <color theme="1"/>
        <rFont val="ArialMT"/>
      </rPr>
      <t xml:space="preserve">la conformité des ouvrages réalisés </t>
    </r>
  </si>
  <si>
    <r>
      <t xml:space="preserve">Préparer </t>
    </r>
    <r>
      <rPr>
        <sz val="14"/>
        <color theme="1"/>
        <rFont val="ArialMT"/>
      </rPr>
      <t xml:space="preserve">la visite de réception </t>
    </r>
  </si>
  <si>
    <r>
      <t xml:space="preserve">Organiser </t>
    </r>
    <r>
      <rPr>
        <sz val="14"/>
        <color theme="1"/>
        <rFont val="ArialMT"/>
      </rPr>
      <t xml:space="preserve">les travaux nécessaires à la levée des réserves </t>
    </r>
  </si>
  <si>
    <r>
      <t xml:space="preserve">Elaborer </t>
    </r>
    <r>
      <rPr>
        <sz val="14"/>
        <color theme="1"/>
        <rFont val="ArialMT"/>
      </rPr>
      <t xml:space="preserve">les documents du dossier des ouvrages exécutés </t>
    </r>
  </si>
  <si>
    <r>
      <t xml:space="preserve">Analyser </t>
    </r>
    <r>
      <rPr>
        <sz val="14"/>
        <color theme="1"/>
        <rFont val="ArialMT"/>
      </rPr>
      <t xml:space="preserve">les méthodes de réalisation </t>
    </r>
  </si>
  <si>
    <r>
      <t xml:space="preserve">Comparer </t>
    </r>
    <r>
      <rPr>
        <sz val="14"/>
        <color theme="1"/>
        <rFont val="ArialMT"/>
      </rPr>
      <t xml:space="preserve">les dépenses par postes avec les coûts prévisionnels </t>
    </r>
  </si>
  <si>
    <r>
      <t xml:space="preserve">Analyser </t>
    </r>
    <r>
      <rPr>
        <sz val="14"/>
        <color theme="1"/>
        <rFont val="ArialMT"/>
      </rPr>
      <t xml:space="preserve">l’impact environnemental du chantier </t>
    </r>
  </si>
  <si>
    <r>
      <t xml:space="preserve">Valider </t>
    </r>
    <r>
      <rPr>
        <sz val="14"/>
        <color theme="1"/>
        <rFont val="ArialMT"/>
      </rPr>
      <t xml:space="preserve">les nouvelles compétences individuelles et collectives pour ce chantier </t>
    </r>
  </si>
  <si>
    <t>BTS TRAVAUX PUBLICS
U61
Aide à l'évaluation</t>
  </si>
  <si>
    <t>NON</t>
  </si>
  <si>
    <t>SESSION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</si>
</sst>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7">
    <font>
      <sz val="11"/>
      <color theme="1"/>
      <name val="Calibri"/>
      <family val="2"/>
      <scheme val="minor"/>
    </font>
    <font>
      <sz val="11"/>
      <color theme="1"/>
      <name val="Calibri"/>
      <family val="2"/>
      <scheme val="minor"/>
    </font>
    <font>
      <b/>
      <sz val="11"/>
      <color theme="1"/>
      <name val="Arial"/>
      <family val="2"/>
    </font>
    <font>
      <sz val="11"/>
      <color theme="1"/>
      <name val="Arial"/>
      <family val="2"/>
    </font>
    <font>
      <b/>
      <sz val="12"/>
      <color theme="1"/>
      <name val="Arial"/>
      <family val="2"/>
    </font>
    <font>
      <sz val="12"/>
      <color theme="1"/>
      <name val="Arial"/>
      <family val="2"/>
    </font>
    <font>
      <b/>
      <sz val="18"/>
      <color theme="1"/>
      <name val="Arial"/>
      <family val="2"/>
    </font>
    <font>
      <b/>
      <sz val="11"/>
      <color rgb="FFFF0000"/>
      <name val="Arial"/>
      <family val="2"/>
    </font>
    <font>
      <b/>
      <sz val="12"/>
      <color rgb="FFFF0000"/>
      <name val="Arial"/>
      <family val="2"/>
    </font>
    <font>
      <b/>
      <sz val="20"/>
      <color theme="1"/>
      <name val="Arial"/>
      <family val="2"/>
    </font>
    <font>
      <sz val="11"/>
      <color rgb="FFFF0000"/>
      <name val="Arial"/>
      <family val="2"/>
    </font>
    <font>
      <b/>
      <i/>
      <sz val="12"/>
      <color theme="1"/>
      <name val="Arial"/>
      <family val="2"/>
    </font>
    <font>
      <sz val="9"/>
      <color rgb="FFFF0000"/>
      <name val="Arial"/>
      <family val="2"/>
    </font>
    <font>
      <sz val="10"/>
      <color theme="1"/>
      <name val="Arial"/>
      <family val="2"/>
    </font>
    <font>
      <sz val="10"/>
      <color rgb="FFFF0000"/>
      <name val="Arial"/>
      <family val="2"/>
    </font>
    <font>
      <b/>
      <sz val="10"/>
      <color theme="1"/>
      <name val="Arial"/>
      <family val="2"/>
    </font>
    <font>
      <i/>
      <sz val="12"/>
      <color theme="1"/>
      <name val="Arial"/>
      <family val="2"/>
    </font>
    <font>
      <b/>
      <sz val="11"/>
      <color indexed="10"/>
      <name val="Arial"/>
      <family val="2"/>
    </font>
    <font>
      <i/>
      <sz val="8"/>
      <color indexed="10"/>
      <name val="Arial"/>
      <family val="2"/>
    </font>
    <font>
      <sz val="9"/>
      <name val="Arial"/>
      <family val="2"/>
    </font>
    <font>
      <b/>
      <sz val="12"/>
      <name val="Arial"/>
      <family val="2"/>
    </font>
    <font>
      <b/>
      <sz val="16"/>
      <name val="Arial"/>
      <family val="2"/>
    </font>
    <font>
      <i/>
      <sz val="9"/>
      <name val="Arial"/>
      <family val="2"/>
    </font>
    <font>
      <b/>
      <sz val="10"/>
      <name val="Arial"/>
      <family val="2"/>
    </font>
    <font>
      <b/>
      <sz val="9"/>
      <name val="Arial"/>
      <family val="2"/>
    </font>
    <font>
      <sz val="10"/>
      <name val="Arial"/>
      <family val="2"/>
    </font>
    <font>
      <sz val="12"/>
      <name val="Arial"/>
      <family val="2"/>
    </font>
    <font>
      <b/>
      <sz val="14"/>
      <color theme="1"/>
      <name val="Arial"/>
      <family val="2"/>
    </font>
    <font>
      <b/>
      <sz val="14"/>
      <color rgb="FFFF0000"/>
      <name val="Arial"/>
      <family val="2"/>
    </font>
    <font>
      <b/>
      <sz val="16"/>
      <color theme="1"/>
      <name val="Arial"/>
      <family val="2"/>
    </font>
    <font>
      <sz val="16"/>
      <color theme="1"/>
      <name val="Arial"/>
      <family val="2"/>
    </font>
    <font>
      <sz val="14"/>
      <color theme="1"/>
      <name val="Arial"/>
      <family val="2"/>
    </font>
    <font>
      <b/>
      <sz val="16"/>
      <color rgb="FFFF0000"/>
      <name val="Arial"/>
      <family val="2"/>
    </font>
    <font>
      <b/>
      <sz val="11"/>
      <color theme="0"/>
      <name val="Arial"/>
      <family val="2"/>
    </font>
    <font>
      <sz val="14"/>
      <color rgb="FFFF0000"/>
      <name val="Arial"/>
      <family val="2"/>
    </font>
    <font>
      <b/>
      <i/>
      <sz val="10"/>
      <name val="Arial"/>
      <family val="2"/>
    </font>
    <font>
      <sz val="12"/>
      <color theme="1"/>
      <name val="ArialMT"/>
    </font>
    <font>
      <b/>
      <sz val="12"/>
      <color theme="1"/>
      <name val="ArialMT"/>
    </font>
    <font>
      <sz val="14"/>
      <color theme="1"/>
      <name val="ArialMT"/>
    </font>
    <font>
      <sz val="14"/>
      <color theme="1"/>
      <name val="Calibri"/>
      <family val="2"/>
      <scheme val="minor"/>
    </font>
    <font>
      <sz val="9"/>
      <color indexed="81"/>
      <name val="Tahoma"/>
      <family val="2"/>
    </font>
    <font>
      <b/>
      <sz val="9"/>
      <color indexed="81"/>
      <name val="Tahoma"/>
      <family val="2"/>
    </font>
    <font>
      <b/>
      <sz val="9"/>
      <color rgb="FF000000"/>
      <name val="Tahoma"/>
      <family val="2"/>
    </font>
    <font>
      <sz val="9"/>
      <color rgb="FF000000"/>
      <name val="Tahoma"/>
      <family val="2"/>
    </font>
    <font>
      <u/>
      <sz val="11"/>
      <color theme="10"/>
      <name val="Calibri"/>
      <family val="2"/>
      <scheme val="minor"/>
    </font>
    <font>
      <u/>
      <sz val="11"/>
      <color theme="11"/>
      <name val="Calibri"/>
      <family val="2"/>
      <scheme val="minor"/>
    </font>
    <font>
      <sz val="8"/>
      <name val="Calibri"/>
      <family val="2"/>
      <scheme val="minor"/>
    </font>
  </fonts>
  <fills count="6">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5" tint="0.79998168889431442"/>
        <bgColor indexed="64"/>
      </patternFill>
    </fill>
    <fill>
      <patternFill patternType="solid">
        <fgColor theme="0" tint="-0.14999847407452621"/>
        <bgColor indexed="64"/>
      </patternFill>
    </fill>
  </fills>
  <borders count="48">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diagonal/>
    </border>
    <border>
      <left style="medium">
        <color auto="1"/>
      </left>
      <right style="medium">
        <color auto="1"/>
      </right>
      <top style="thin">
        <color auto="1"/>
      </top>
      <bottom style="thin">
        <color auto="1"/>
      </bottom>
      <diagonal/>
    </border>
    <border>
      <left style="medium">
        <color auto="1"/>
      </left>
      <right style="thin">
        <color auto="1"/>
      </right>
      <top style="medium">
        <color auto="1"/>
      </top>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bottom/>
      <diagonal/>
    </border>
    <border>
      <left style="thin">
        <color auto="1"/>
      </left>
      <right style="thin">
        <color auto="1"/>
      </right>
      <top style="medium">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right/>
      <top/>
      <bottom style="medium">
        <color auto="1"/>
      </bottom>
      <diagonal/>
    </border>
    <border>
      <left style="thin">
        <color auto="1"/>
      </left>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right style="medium">
        <color auto="1"/>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medium">
        <color auto="1"/>
      </right>
      <top/>
      <bottom/>
      <diagonal/>
    </border>
    <border>
      <left style="thin">
        <color auto="1"/>
      </left>
      <right/>
      <top style="medium">
        <color auto="1"/>
      </top>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top style="thin">
        <color auto="1"/>
      </top>
      <bottom style="medium">
        <color auto="1"/>
      </bottom>
      <diagonal/>
    </border>
  </borders>
  <cellStyleXfs count="4">
    <xf numFmtId="0" fontId="0" fillId="0" borderId="0"/>
    <xf numFmtId="9" fontId="1" fillId="0" borderId="0" applyFont="0" applyFill="0" applyBorder="0" applyAlignment="0" applyProtection="0"/>
    <xf numFmtId="0" fontId="44" fillId="0" borderId="0" applyNumberFormat="0" applyFill="0" applyBorder="0" applyAlignment="0" applyProtection="0"/>
    <xf numFmtId="0" fontId="45" fillId="0" borderId="0" applyNumberFormat="0" applyFill="0" applyBorder="0" applyAlignment="0" applyProtection="0"/>
  </cellStyleXfs>
  <cellXfs count="184">
    <xf numFmtId="0" fontId="0" fillId="0" borderId="0" xfId="0"/>
    <xf numFmtId="0" fontId="3" fillId="0" borderId="0" xfId="0" applyFont="1"/>
    <xf numFmtId="0" fontId="13" fillId="0" borderId="0" xfId="0" applyFont="1" applyAlignment="1">
      <alignment horizontal="center" vertical="center" textRotation="90" wrapText="1"/>
    </xf>
    <xf numFmtId="0" fontId="13" fillId="0" borderId="0" xfId="0" applyFont="1"/>
    <xf numFmtId="0" fontId="13" fillId="0" borderId="0" xfId="0" applyFont="1" applyAlignment="1">
      <alignment wrapText="1"/>
    </xf>
    <xf numFmtId="0" fontId="3" fillId="0" borderId="0" xfId="0" applyFont="1" applyAlignment="1">
      <alignment horizontal="center"/>
    </xf>
    <xf numFmtId="0" fontId="12" fillId="0" borderId="0" xfId="0" applyFont="1"/>
    <xf numFmtId="0" fontId="10" fillId="0" borderId="0" xfId="0" applyFont="1" applyAlignment="1">
      <alignment horizontal="center"/>
    </xf>
    <xf numFmtId="0" fontId="4" fillId="3" borderId="1" xfId="0" applyFont="1" applyFill="1" applyBorder="1" applyAlignment="1" applyProtection="1">
      <alignment horizontal="center" vertical="center"/>
      <protection locked="0"/>
    </xf>
    <xf numFmtId="0" fontId="4" fillId="3" borderId="11" xfId="0" applyFont="1" applyFill="1" applyBorder="1" applyAlignment="1" applyProtection="1">
      <alignment horizontal="center" vertical="center"/>
      <protection locked="0"/>
    </xf>
    <xf numFmtId="0" fontId="4" fillId="3" borderId="17"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protection locked="0"/>
    </xf>
    <xf numFmtId="0" fontId="4" fillId="3" borderId="13" xfId="0" applyFont="1" applyFill="1" applyBorder="1" applyAlignment="1" applyProtection="1">
      <alignment horizontal="center" vertical="center"/>
      <protection locked="0"/>
    </xf>
    <xf numFmtId="0" fontId="30" fillId="0" borderId="0" xfId="0" applyFont="1" applyAlignment="1">
      <alignment wrapText="1"/>
    </xf>
    <xf numFmtId="0" fontId="30" fillId="0" borderId="16" xfId="0" applyFont="1" applyBorder="1" applyAlignment="1">
      <alignment wrapText="1"/>
    </xf>
    <xf numFmtId="0" fontId="29" fillId="2" borderId="2" xfId="0" applyFont="1" applyFill="1" applyBorder="1" applyAlignment="1">
      <alignment horizontal="center" vertical="center" wrapText="1"/>
    </xf>
    <xf numFmtId="0" fontId="4" fillId="3" borderId="39" xfId="0" applyFont="1" applyFill="1" applyBorder="1" applyAlignment="1" applyProtection="1">
      <alignment horizontal="center" vertical="center"/>
      <protection locked="0"/>
    </xf>
    <xf numFmtId="0" fontId="4" fillId="2" borderId="10" xfId="0" applyFont="1" applyFill="1" applyBorder="1" applyAlignment="1" applyProtection="1">
      <alignment horizontal="center" vertical="center"/>
      <protection locked="0"/>
    </xf>
    <xf numFmtId="0" fontId="4" fillId="2" borderId="10" xfId="0" applyFont="1" applyFill="1" applyBorder="1" applyAlignment="1">
      <alignment horizontal="center" vertical="center"/>
    </xf>
    <xf numFmtId="0" fontId="6" fillId="5" borderId="16" xfId="0" applyFont="1" applyFill="1" applyBorder="1" applyAlignment="1">
      <alignment horizontal="center" vertical="center" wrapText="1"/>
    </xf>
    <xf numFmtId="0" fontId="2" fillId="2" borderId="16" xfId="0" applyFont="1" applyFill="1" applyBorder="1" applyAlignment="1">
      <alignment vertical="center" wrapText="1"/>
    </xf>
    <xf numFmtId="0" fontId="9" fillId="0" borderId="25" xfId="0" applyFont="1" applyBorder="1" applyAlignment="1">
      <alignment vertical="center" wrapText="1"/>
    </xf>
    <xf numFmtId="0" fontId="3" fillId="0" borderId="25" xfId="0" applyFont="1" applyBorder="1" applyAlignment="1">
      <alignment wrapText="1"/>
    </xf>
    <xf numFmtId="0" fontId="3" fillId="0" borderId="25" xfId="0" applyFont="1" applyBorder="1"/>
    <xf numFmtId="0" fontId="10" fillId="0" borderId="25" xfId="0" applyFont="1" applyBorder="1" applyAlignment="1">
      <alignment horizontal="center"/>
    </xf>
    <xf numFmtId="0" fontId="4" fillId="0" borderId="19"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41" xfId="0" applyFont="1" applyBorder="1" applyAlignment="1">
      <alignment horizontal="center" vertical="center" wrapText="1"/>
    </xf>
    <xf numFmtId="0" fontId="33" fillId="0" borderId="0" xfId="0" applyFont="1" applyAlignment="1">
      <alignment horizontal="center" vertical="center" wrapText="1"/>
    </xf>
    <xf numFmtId="0" fontId="11" fillId="0" borderId="42" xfId="0" applyFont="1" applyBorder="1" applyAlignment="1">
      <alignment horizontal="center" vertical="center" wrapText="1"/>
    </xf>
    <xf numFmtId="0" fontId="4" fillId="0" borderId="35" xfId="0" applyFont="1" applyBorder="1" applyAlignment="1">
      <alignment horizontal="center" vertical="center" wrapText="1"/>
    </xf>
    <xf numFmtId="0" fontId="12" fillId="0" borderId="0" xfId="0" applyFont="1" applyAlignment="1">
      <alignment horizontal="center" vertical="center" wrapText="1"/>
    </xf>
    <xf numFmtId="0" fontId="14" fillId="0" borderId="0" xfId="0" applyFont="1" applyAlignment="1">
      <alignment horizontal="center" vertical="center" textRotation="90" wrapText="1"/>
    </xf>
    <xf numFmtId="0" fontId="15" fillId="0" borderId="34" xfId="0" applyFont="1" applyBorder="1" applyAlignment="1">
      <alignment horizontal="center" vertical="center" wrapText="1"/>
    </xf>
    <xf numFmtId="0" fontId="3" fillId="0" borderId="24" xfId="0" applyFont="1" applyBorder="1" applyAlignment="1">
      <alignment horizontal="left" vertical="center" wrapText="1"/>
    </xf>
    <xf numFmtId="2" fontId="4" fillId="4" borderId="31" xfId="1" applyNumberFormat="1" applyFont="1" applyFill="1" applyBorder="1" applyAlignment="1" applyProtection="1">
      <alignment horizontal="center" vertical="center"/>
    </xf>
    <xf numFmtId="0" fontId="12" fillId="0" borderId="0" xfId="0" applyFont="1" applyAlignment="1">
      <alignment horizontal="center" vertical="center" textRotation="90" wrapText="1"/>
    </xf>
    <xf numFmtId="0" fontId="7" fillId="0" borderId="0" xfId="0" applyFont="1" applyAlignment="1">
      <alignment horizontal="center"/>
    </xf>
    <xf numFmtId="0" fontId="4" fillId="0" borderId="27" xfId="0" applyFont="1" applyBorder="1" applyAlignment="1">
      <alignment vertical="center" wrapText="1"/>
    </xf>
    <xf numFmtId="0" fontId="5" fillId="0" borderId="1" xfId="0" applyFont="1" applyBorder="1" applyAlignment="1">
      <alignment vertical="center" wrapText="1"/>
    </xf>
    <xf numFmtId="0" fontId="17" fillId="0" borderId="0" xfId="0" applyFont="1" applyAlignment="1">
      <alignment horizontal="left" vertical="center"/>
    </xf>
    <xf numFmtId="9" fontId="12" fillId="0" borderId="0" xfId="0" applyNumberFormat="1" applyFont="1" applyAlignment="1">
      <alignment horizontal="center"/>
    </xf>
    <xf numFmtId="1" fontId="10" fillId="0" borderId="0" xfId="0" applyNumberFormat="1" applyFont="1" applyAlignment="1">
      <alignment horizontal="center"/>
    </xf>
    <xf numFmtId="0" fontId="5" fillId="5" borderId="12" xfId="0" applyFont="1" applyFill="1" applyBorder="1" applyAlignment="1">
      <alignment vertical="center" wrapText="1"/>
    </xf>
    <xf numFmtId="0" fontId="5" fillId="0" borderId="12" xfId="0" applyFont="1" applyBorder="1" applyAlignment="1">
      <alignment vertical="center" wrapText="1"/>
    </xf>
    <xf numFmtId="0" fontId="4" fillId="5" borderId="27" xfId="0" applyFont="1" applyFill="1" applyBorder="1" applyAlignment="1">
      <alignment horizontal="left" vertical="center" wrapText="1" indent="8"/>
    </xf>
    <xf numFmtId="0" fontId="4" fillId="5" borderId="28" xfId="0" applyFont="1" applyFill="1" applyBorder="1" applyAlignment="1">
      <alignment horizontal="left" vertical="center" wrapText="1" indent="8"/>
    </xf>
    <xf numFmtId="0" fontId="18" fillId="0" borderId="0" xfId="0" applyFont="1" applyAlignment="1">
      <alignment vertical="center"/>
    </xf>
    <xf numFmtId="0" fontId="18" fillId="0" borderId="0" xfId="0" applyFont="1" applyAlignment="1">
      <alignment horizontal="center" vertical="center"/>
    </xf>
    <xf numFmtId="0" fontId="32" fillId="0" borderId="0" xfId="0" applyFont="1" applyAlignment="1">
      <alignment horizontal="center" vertical="center"/>
    </xf>
    <xf numFmtId="0" fontId="34" fillId="0" borderId="0" xfId="0" applyFont="1" applyAlignment="1">
      <alignment horizontal="center" vertical="center"/>
    </xf>
    <xf numFmtId="9" fontId="7" fillId="0" borderId="0" xfId="0" applyNumberFormat="1" applyFont="1" applyAlignment="1">
      <alignment vertical="center"/>
    </xf>
    <xf numFmtId="0" fontId="8" fillId="0" borderId="34" xfId="0" applyFont="1" applyBorder="1" applyAlignment="1">
      <alignment horizontal="center"/>
    </xf>
    <xf numFmtId="0" fontId="19" fillId="0" borderId="0" xfId="0" applyFont="1" applyAlignment="1">
      <alignment horizontal="center" vertical="center"/>
    </xf>
    <xf numFmtId="0" fontId="3" fillId="0" borderId="34" xfId="0" applyFont="1" applyBorder="1"/>
    <xf numFmtId="0" fontId="19" fillId="0" borderId="0" xfId="0" applyFont="1" applyAlignment="1">
      <alignment vertical="top" wrapText="1"/>
    </xf>
    <xf numFmtId="0" fontId="19" fillId="0" borderId="0" xfId="0" applyFont="1" applyAlignment="1">
      <alignment horizontal="center" vertical="top" wrapText="1"/>
    </xf>
    <xf numFmtId="0" fontId="24" fillId="0" borderId="0" xfId="0" applyFont="1" applyAlignment="1">
      <alignment horizontal="center" vertical="center"/>
    </xf>
    <xf numFmtId="0" fontId="23" fillId="0" borderId="0" xfId="0" applyFont="1" applyAlignment="1">
      <alignment vertical="center"/>
    </xf>
    <xf numFmtId="0" fontId="19" fillId="0" borderId="29" xfId="0" applyFont="1" applyBorder="1" applyAlignment="1">
      <alignment horizontal="center" vertical="center"/>
    </xf>
    <xf numFmtId="0" fontId="12" fillId="0" borderId="29" xfId="0" applyFont="1" applyBorder="1"/>
    <xf numFmtId="0" fontId="3" fillId="0" borderId="29" xfId="0" applyFont="1" applyBorder="1"/>
    <xf numFmtId="0" fontId="10" fillId="0" borderId="29" xfId="0" applyFont="1" applyBorder="1" applyAlignment="1">
      <alignment horizontal="center"/>
    </xf>
    <xf numFmtId="0" fontId="3" fillId="0" borderId="33" xfId="0" applyFont="1" applyBorder="1"/>
    <xf numFmtId="0" fontId="4" fillId="2" borderId="15" xfId="0" applyFont="1" applyFill="1" applyBorder="1" applyAlignment="1">
      <alignment horizontal="center" vertical="center"/>
    </xf>
    <xf numFmtId="2" fontId="28" fillId="0" borderId="0" xfId="0" applyNumberFormat="1" applyFont="1" applyAlignment="1">
      <alignment horizontal="center" vertical="center"/>
    </xf>
    <xf numFmtId="0" fontId="4" fillId="0" borderId="0" xfId="0" applyFont="1" applyAlignment="1">
      <alignment vertical="center" wrapText="1"/>
    </xf>
    <xf numFmtId="0" fontId="4" fillId="0" borderId="0" xfId="0" applyFont="1" applyAlignment="1">
      <alignment vertical="center"/>
    </xf>
    <xf numFmtId="0" fontId="4" fillId="0" borderId="0" xfId="0" applyFont="1" applyAlignment="1">
      <alignment horizontal="left" vertical="center"/>
    </xf>
    <xf numFmtId="9" fontId="5" fillId="4" borderId="46" xfId="1" applyFont="1" applyFill="1" applyBorder="1" applyAlignment="1" applyProtection="1">
      <alignment horizontal="center" vertical="center"/>
    </xf>
    <xf numFmtId="9" fontId="5" fillId="4" borderId="8" xfId="1" applyFont="1" applyFill="1" applyBorder="1" applyAlignment="1" applyProtection="1">
      <alignment horizontal="center" vertical="center"/>
    </xf>
    <xf numFmtId="9" fontId="16" fillId="0" borderId="30" xfId="1" applyFont="1" applyBorder="1" applyAlignment="1" applyProtection="1">
      <alignment horizontal="center" vertical="center"/>
    </xf>
    <xf numFmtId="9" fontId="5" fillId="4" borderId="46" xfId="0" applyNumberFormat="1" applyFont="1" applyFill="1" applyBorder="1" applyAlignment="1">
      <alignment horizontal="center" vertical="center"/>
    </xf>
    <xf numFmtId="9" fontId="16" fillId="0" borderId="47" xfId="1" applyFont="1" applyBorder="1" applyAlignment="1" applyProtection="1">
      <alignment horizontal="center" vertical="center"/>
    </xf>
    <xf numFmtId="0" fontId="3" fillId="0" borderId="0" xfId="0" applyFont="1" applyAlignment="1">
      <alignment horizontal="center" vertical="center"/>
    </xf>
    <xf numFmtId="9" fontId="5" fillId="0" borderId="27" xfId="1" applyFont="1" applyFill="1" applyBorder="1" applyAlignment="1" applyProtection="1">
      <alignment horizontal="center" vertical="center"/>
    </xf>
    <xf numFmtId="2" fontId="5" fillId="0" borderId="18" xfId="1" applyNumberFormat="1" applyFont="1" applyFill="1" applyBorder="1" applyAlignment="1">
      <alignment horizontal="center" vertical="center"/>
    </xf>
    <xf numFmtId="9" fontId="5" fillId="0" borderId="27" xfId="0" applyNumberFormat="1" applyFont="1" applyBorder="1" applyAlignment="1">
      <alignment horizontal="center" vertical="center"/>
    </xf>
    <xf numFmtId="9" fontId="5" fillId="0" borderId="28" xfId="0" applyNumberFormat="1" applyFont="1" applyBorder="1" applyAlignment="1">
      <alignment horizontal="center" vertical="center"/>
    </xf>
    <xf numFmtId="2" fontId="5" fillId="0" borderId="38" xfId="1" applyNumberFormat="1" applyFont="1" applyFill="1" applyBorder="1" applyAlignment="1">
      <alignment horizontal="center" vertical="center"/>
    </xf>
    <xf numFmtId="0" fontId="13" fillId="0" borderId="0" xfId="0" applyFont="1" applyAlignment="1">
      <alignment horizontal="center" vertical="center"/>
    </xf>
    <xf numFmtId="0" fontId="2" fillId="0" borderId="0" xfId="0" applyFont="1" applyAlignment="1">
      <alignment horizontal="center" vertical="center"/>
    </xf>
    <xf numFmtId="0" fontId="7" fillId="0" borderId="4" xfId="0" applyFont="1" applyBorder="1" applyAlignment="1">
      <alignment horizontal="center" vertical="center"/>
    </xf>
    <xf numFmtId="0" fontId="21" fillId="0" borderId="4" xfId="0" applyFont="1" applyBorder="1" applyAlignment="1">
      <alignment horizontal="center" vertical="center"/>
    </xf>
    <xf numFmtId="0" fontId="13" fillId="0" borderId="29" xfId="0" applyFont="1" applyBorder="1" applyAlignment="1">
      <alignment horizontal="center" vertical="center"/>
    </xf>
    <xf numFmtId="0" fontId="2" fillId="0" borderId="29" xfId="0" applyFont="1" applyBorder="1" applyAlignment="1">
      <alignment horizontal="center" vertical="center"/>
    </xf>
    <xf numFmtId="0" fontId="13" fillId="0" borderId="0" xfId="0" applyFont="1" applyAlignment="1">
      <alignment horizontal="left" vertical="center" wrapText="1"/>
    </xf>
    <xf numFmtId="0" fontId="31" fillId="0" borderId="0" xfId="0" applyFont="1" applyAlignment="1">
      <alignment wrapText="1"/>
    </xf>
    <xf numFmtId="0" fontId="31" fillId="0" borderId="0" xfId="0" applyFont="1" applyAlignment="1">
      <alignment horizontal="left" vertical="center" wrapText="1"/>
    </xf>
    <xf numFmtId="0" fontId="27" fillId="0" borderId="1" xfId="0" applyFont="1" applyBorder="1" applyAlignment="1">
      <alignment horizontal="center" vertical="center" wrapText="1"/>
    </xf>
    <xf numFmtId="0" fontId="38" fillId="0" borderId="1" xfId="0" applyFont="1" applyBorder="1" applyAlignment="1">
      <alignment horizontal="left" vertical="center" wrapText="1"/>
    </xf>
    <xf numFmtId="0" fontId="39" fillId="0" borderId="1" xfId="0" applyFont="1" applyBorder="1" applyAlignment="1">
      <alignment horizontal="left" vertical="center" wrapText="1"/>
    </xf>
    <xf numFmtId="0" fontId="31" fillId="0" borderId="1" xfId="0" applyFont="1" applyBorder="1" applyAlignment="1">
      <alignment horizontal="left" vertical="center" wrapText="1"/>
    </xf>
    <xf numFmtId="0" fontId="27" fillId="0" borderId="1" xfId="0" applyFont="1" applyBorder="1" applyAlignment="1">
      <alignment horizontal="left" vertical="center" wrapText="1"/>
    </xf>
    <xf numFmtId="0" fontId="27" fillId="2" borderId="10" xfId="0" applyFont="1" applyFill="1" applyBorder="1" applyAlignment="1" applyProtection="1">
      <alignment horizontal="center" vertical="center"/>
      <protection locked="0"/>
    </xf>
    <xf numFmtId="0" fontId="19" fillId="0" borderId="22" xfId="0" applyFont="1" applyBorder="1" applyAlignment="1" applyProtection="1">
      <alignment vertical="top" wrapText="1"/>
      <protection locked="0"/>
    </xf>
    <xf numFmtId="0" fontId="19" fillId="0" borderId="0" xfId="0" applyFont="1" applyAlignment="1" applyProtection="1">
      <alignment vertical="top" wrapText="1"/>
      <protection locked="0"/>
    </xf>
    <xf numFmtId="0" fontId="19" fillId="0" borderId="0" xfId="0" applyFont="1" applyAlignment="1" applyProtection="1">
      <alignment horizontal="center" vertical="top" wrapText="1"/>
      <protection locked="0"/>
    </xf>
    <xf numFmtId="0" fontId="20" fillId="0" borderId="7" xfId="0" applyFont="1" applyBorder="1" applyAlignment="1" applyProtection="1">
      <alignment horizontal="center" vertical="center"/>
      <protection locked="0"/>
    </xf>
    <xf numFmtId="0" fontId="25" fillId="3" borderId="9" xfId="0" applyFont="1" applyFill="1" applyBorder="1" applyAlignment="1" applyProtection="1">
      <alignment horizontal="center" vertical="center" wrapText="1"/>
      <protection locked="0"/>
    </xf>
    <xf numFmtId="0" fontId="3" fillId="3" borderId="10" xfId="0" applyFont="1" applyFill="1" applyBorder="1" applyProtection="1">
      <protection locked="0"/>
    </xf>
    <xf numFmtId="0" fontId="25" fillId="3" borderId="11" xfId="0" applyFont="1" applyFill="1" applyBorder="1" applyAlignment="1" applyProtection="1">
      <alignment horizontal="center" vertical="center"/>
      <protection locked="0"/>
    </xf>
    <xf numFmtId="0" fontId="25" fillId="3" borderId="13" xfId="0" applyFont="1" applyFill="1" applyBorder="1" applyAlignment="1" applyProtection="1">
      <alignment horizontal="center" vertical="center"/>
      <protection locked="0"/>
    </xf>
    <xf numFmtId="9" fontId="3" fillId="0" borderId="34" xfId="0" applyNumberFormat="1" applyFont="1" applyBorder="1"/>
    <xf numFmtId="0" fontId="8" fillId="3" borderId="2" xfId="0" applyFont="1" applyFill="1" applyBorder="1" applyAlignment="1" applyProtection="1">
      <alignment horizontal="left" vertical="center" wrapText="1"/>
      <protection locked="0"/>
    </xf>
    <xf numFmtId="0" fontId="9" fillId="3" borderId="3" xfId="0" applyFont="1" applyFill="1" applyBorder="1" applyAlignment="1" applyProtection="1">
      <alignment horizontal="left" vertical="center" wrapText="1"/>
      <protection locked="0"/>
    </xf>
    <xf numFmtId="0" fontId="9" fillId="3" borderId="4" xfId="0" applyFont="1" applyFill="1" applyBorder="1" applyAlignment="1" applyProtection="1">
      <alignment horizontal="left" vertical="center" wrapText="1"/>
      <protection locked="0"/>
    </xf>
    <xf numFmtId="0" fontId="8" fillId="0" borderId="0" xfId="0" applyFont="1" applyAlignment="1">
      <alignment horizontal="center" vertical="top"/>
    </xf>
    <xf numFmtId="0" fontId="8" fillId="0" borderId="34" xfId="0" applyFont="1" applyBorder="1" applyAlignment="1">
      <alignment horizontal="center" vertical="top"/>
    </xf>
    <xf numFmtId="164" fontId="21" fillId="3" borderId="2" xfId="0" applyNumberFormat="1" applyFont="1" applyFill="1" applyBorder="1" applyAlignment="1" applyProtection="1">
      <alignment horizontal="center" vertical="center"/>
      <protection locked="0"/>
    </xf>
    <xf numFmtId="164" fontId="21" fillId="3" borderId="3" xfId="0" applyNumberFormat="1" applyFont="1" applyFill="1" applyBorder="1" applyAlignment="1" applyProtection="1">
      <alignment horizontal="center" vertical="center"/>
      <protection locked="0"/>
    </xf>
    <xf numFmtId="0" fontId="15" fillId="3" borderId="35" xfId="0" applyFont="1" applyFill="1" applyBorder="1" applyAlignment="1" applyProtection="1">
      <alignment horizontal="center" vertical="center" wrapText="1"/>
      <protection locked="0"/>
    </xf>
    <xf numFmtId="0" fontId="15" fillId="3" borderId="36" xfId="0" applyFont="1" applyFill="1" applyBorder="1" applyAlignment="1" applyProtection="1">
      <alignment horizontal="center" vertical="center" wrapText="1"/>
      <protection locked="0"/>
    </xf>
    <xf numFmtId="0" fontId="7" fillId="3" borderId="35" xfId="0" applyFont="1" applyFill="1" applyBorder="1" applyAlignment="1" applyProtection="1">
      <alignment horizontal="center" vertical="center" wrapText="1"/>
      <protection locked="0"/>
    </xf>
    <xf numFmtId="0" fontId="7" fillId="3" borderId="36" xfId="0" applyFont="1" applyFill="1" applyBorder="1" applyAlignment="1" applyProtection="1">
      <alignment horizontal="center" vertical="center" wrapText="1"/>
      <protection locked="0"/>
    </xf>
    <xf numFmtId="0" fontId="7" fillId="3" borderId="37" xfId="0" applyFont="1" applyFill="1" applyBorder="1" applyAlignment="1" applyProtection="1">
      <alignment horizontal="center" vertical="center" wrapText="1"/>
      <protection locked="0"/>
    </xf>
    <xf numFmtId="0" fontId="2" fillId="3" borderId="35" xfId="0" applyFont="1" applyFill="1" applyBorder="1" applyAlignment="1" applyProtection="1">
      <alignment horizontal="center" vertical="center"/>
      <protection locked="0"/>
    </xf>
    <xf numFmtId="0" fontId="2" fillId="3" borderId="36" xfId="0" applyFont="1" applyFill="1" applyBorder="1" applyAlignment="1" applyProtection="1">
      <alignment horizontal="center" vertical="center"/>
      <protection locked="0"/>
    </xf>
    <xf numFmtId="0" fontId="15" fillId="3" borderId="37" xfId="0" applyFont="1" applyFill="1" applyBorder="1" applyAlignment="1" applyProtection="1">
      <alignment horizontal="center" vertical="center" wrapText="1"/>
      <protection locked="0"/>
    </xf>
    <xf numFmtId="0" fontId="4" fillId="4" borderId="19" xfId="0" applyFont="1" applyFill="1" applyBorder="1" applyAlignment="1">
      <alignment horizontal="left" vertical="center" wrapText="1"/>
    </xf>
    <xf numFmtId="0" fontId="4" fillId="4" borderId="2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7" xfId="0" applyFont="1" applyFill="1" applyBorder="1" applyAlignment="1">
      <alignment horizontal="left" vertical="center" wrapText="1"/>
    </xf>
    <xf numFmtId="0" fontId="17" fillId="0" borderId="22" xfId="0" applyFont="1" applyBorder="1" applyAlignment="1">
      <alignment horizontal="center" vertical="center" wrapText="1"/>
    </xf>
    <xf numFmtId="0" fontId="17" fillId="0" borderId="0" xfId="0" applyFont="1" applyAlignment="1">
      <alignment horizontal="center" vertical="center" wrapText="1"/>
    </xf>
    <xf numFmtId="0" fontId="26" fillId="0" borderId="22" xfId="0" applyFont="1" applyBorder="1" applyAlignment="1">
      <alignment horizontal="right" vertical="center"/>
    </xf>
    <xf numFmtId="0" fontId="26" fillId="0" borderId="0" xfId="0" applyFont="1" applyAlignment="1">
      <alignment horizontal="right" vertical="center"/>
    </xf>
    <xf numFmtId="0" fontId="20" fillId="0" borderId="22" xfId="0" applyFont="1" applyBorder="1" applyAlignment="1">
      <alignment horizontal="right" vertical="center"/>
    </xf>
    <xf numFmtId="0" fontId="20" fillId="0" borderId="0" xfId="0" applyFont="1" applyAlignment="1">
      <alignment horizontal="right" vertical="center"/>
    </xf>
    <xf numFmtId="0" fontId="4" fillId="4" borderId="19" xfId="0" applyFont="1" applyFill="1" applyBorder="1" applyAlignment="1">
      <alignment horizontal="left" vertical="center" wrapText="1" indent="4"/>
    </xf>
    <xf numFmtId="0" fontId="4" fillId="4" borderId="23" xfId="0" applyFont="1" applyFill="1" applyBorder="1" applyAlignment="1">
      <alignment horizontal="left" vertical="center" wrapText="1" indent="4"/>
    </xf>
    <xf numFmtId="0" fontId="4" fillId="4" borderId="8" xfId="0" applyFont="1" applyFill="1" applyBorder="1" applyAlignment="1">
      <alignment horizontal="left" vertical="center" wrapText="1" indent="4"/>
    </xf>
    <xf numFmtId="0" fontId="4" fillId="4" borderId="7" xfId="0" applyFont="1" applyFill="1" applyBorder="1" applyAlignment="1">
      <alignment horizontal="left" vertical="center" wrapText="1" indent="4"/>
    </xf>
    <xf numFmtId="0" fontId="20" fillId="0" borderId="5" xfId="0" applyFont="1" applyBorder="1" applyAlignment="1" applyProtection="1">
      <alignment horizontal="center" vertical="center" wrapText="1"/>
      <protection locked="0"/>
    </xf>
    <xf numFmtId="0" fontId="20" fillId="0" borderId="6" xfId="0" applyFont="1" applyBorder="1" applyAlignment="1" applyProtection="1">
      <alignment horizontal="center" vertical="center" wrapText="1"/>
      <protection locked="0"/>
    </xf>
    <xf numFmtId="0" fontId="35" fillId="0" borderId="24" xfId="0" applyFont="1" applyBorder="1" applyAlignment="1">
      <alignment horizontal="center" vertical="center"/>
    </xf>
    <xf numFmtId="0" fontId="35" fillId="0" borderId="25" xfId="0" applyFont="1" applyBorder="1" applyAlignment="1">
      <alignment horizontal="center" vertical="center"/>
    </xf>
    <xf numFmtId="9" fontId="27" fillId="0" borderId="22" xfId="0" applyNumberFormat="1" applyFont="1" applyBorder="1" applyAlignment="1">
      <alignment horizontal="center" vertical="center"/>
    </xf>
    <xf numFmtId="9" fontId="27" fillId="0" borderId="0" xfId="0" applyNumberFormat="1" applyFont="1" applyAlignment="1">
      <alignment horizontal="center" vertical="center"/>
    </xf>
    <xf numFmtId="0" fontId="23" fillId="0" borderId="32" xfId="0" applyFont="1" applyBorder="1" applyAlignment="1">
      <alignment horizontal="center" vertical="center"/>
    </xf>
    <xf numFmtId="0" fontId="23" fillId="0" borderId="29" xfId="0" applyFont="1" applyBorder="1" applyAlignment="1">
      <alignment horizontal="center" vertical="center"/>
    </xf>
    <xf numFmtId="0" fontId="35" fillId="0" borderId="24" xfId="0" applyFont="1" applyBorder="1" applyAlignment="1">
      <alignment horizontal="center"/>
    </xf>
    <xf numFmtId="0" fontId="35" fillId="0" borderId="25" xfId="0" applyFont="1" applyBorder="1" applyAlignment="1">
      <alignment horizontal="center"/>
    </xf>
    <xf numFmtId="0" fontId="20" fillId="2" borderId="5" xfId="0" applyFont="1" applyFill="1" applyBorder="1" applyAlignment="1">
      <alignment horizontal="center" vertical="center"/>
    </xf>
    <xf numFmtId="0" fontId="20" fillId="2" borderId="20" xfId="0" applyFont="1" applyFill="1" applyBorder="1" applyAlignment="1">
      <alignment horizontal="center" vertical="center"/>
    </xf>
    <xf numFmtId="0" fontId="20" fillId="2" borderId="21" xfId="0" applyFont="1" applyFill="1" applyBorder="1" applyAlignment="1">
      <alignment horizontal="center" vertical="center"/>
    </xf>
    <xf numFmtId="0" fontId="22" fillId="0" borderId="22" xfId="0" applyFont="1" applyBorder="1" applyAlignment="1">
      <alignment horizontal="right" vertical="center"/>
    </xf>
    <xf numFmtId="0" fontId="22" fillId="0" borderId="0" xfId="0" applyFont="1" applyAlignment="1">
      <alignment horizontal="right" vertical="center"/>
    </xf>
    <xf numFmtId="164" fontId="8" fillId="0" borderId="2" xfId="0" applyNumberFormat="1" applyFont="1" applyBorder="1" applyAlignment="1">
      <alignment horizontal="center" vertical="center"/>
    </xf>
    <xf numFmtId="164" fontId="8" fillId="0" borderId="3" xfId="0" applyNumberFormat="1" applyFont="1" applyBorder="1" applyAlignment="1">
      <alignment horizontal="center" vertical="center"/>
    </xf>
    <xf numFmtId="0" fontId="25" fillId="3" borderId="43" xfId="0" applyFont="1" applyFill="1" applyBorder="1" applyAlignment="1" applyProtection="1">
      <alignment horizontal="center" vertical="top" wrapText="1"/>
      <protection locked="0"/>
    </xf>
    <xf numFmtId="0" fontId="25" fillId="3" borderId="44" xfId="0" applyFont="1" applyFill="1" applyBorder="1" applyAlignment="1" applyProtection="1">
      <alignment horizontal="center" vertical="top" wrapText="1"/>
      <protection locked="0"/>
    </xf>
    <xf numFmtId="0" fontId="25" fillId="3" borderId="45" xfId="0" applyFont="1" applyFill="1" applyBorder="1" applyAlignment="1" applyProtection="1">
      <alignment horizontal="center" vertical="top" wrapText="1"/>
      <protection locked="0"/>
    </xf>
    <xf numFmtId="0" fontId="25" fillId="3" borderId="22" xfId="0" applyFont="1" applyFill="1" applyBorder="1" applyAlignment="1" applyProtection="1">
      <alignment horizontal="center" vertical="top" wrapText="1"/>
      <protection locked="0"/>
    </xf>
    <xf numFmtId="0" fontId="25" fillId="3" borderId="0" xfId="0" applyFont="1" applyFill="1" applyAlignment="1" applyProtection="1">
      <alignment horizontal="center" vertical="top" wrapText="1"/>
      <protection locked="0"/>
    </xf>
    <xf numFmtId="0" fontId="25" fillId="3" borderId="34" xfId="0" applyFont="1" applyFill="1" applyBorder="1" applyAlignment="1" applyProtection="1">
      <alignment horizontal="center" vertical="top" wrapText="1"/>
      <protection locked="0"/>
    </xf>
    <xf numFmtId="0" fontId="25" fillId="3" borderId="32" xfId="0" applyFont="1" applyFill="1" applyBorder="1" applyAlignment="1" applyProtection="1">
      <alignment horizontal="center" vertical="top" wrapText="1"/>
      <protection locked="0"/>
    </xf>
    <xf numFmtId="0" fontId="25" fillId="3" borderId="29" xfId="0" applyFont="1" applyFill="1" applyBorder="1" applyAlignment="1" applyProtection="1">
      <alignment horizontal="center" vertical="top" wrapText="1"/>
      <protection locked="0"/>
    </xf>
    <xf numFmtId="0" fontId="25" fillId="3" borderId="33" xfId="0" applyFont="1" applyFill="1" applyBorder="1" applyAlignment="1" applyProtection="1">
      <alignment horizontal="center" vertical="top" wrapText="1"/>
      <protection locked="0"/>
    </xf>
    <xf numFmtId="0" fontId="25" fillId="3" borderId="24" xfId="0" applyFont="1" applyFill="1" applyBorder="1" applyAlignment="1" applyProtection="1">
      <alignment horizontal="center" vertical="center"/>
      <protection locked="0"/>
    </xf>
    <xf numFmtId="0" fontId="25" fillId="3" borderId="25" xfId="0" applyFont="1" applyFill="1" applyBorder="1" applyAlignment="1" applyProtection="1">
      <alignment horizontal="center" vertical="center"/>
      <protection locked="0"/>
    </xf>
    <xf numFmtId="0" fontId="25" fillId="3" borderId="26" xfId="0" applyFont="1" applyFill="1" applyBorder="1" applyAlignment="1" applyProtection="1">
      <alignment horizontal="center" vertical="center"/>
      <protection locked="0"/>
    </xf>
    <xf numFmtId="0" fontId="25" fillId="3" borderId="32" xfId="0" applyFont="1" applyFill="1" applyBorder="1" applyAlignment="1" applyProtection="1">
      <alignment horizontal="center" vertical="center"/>
      <protection locked="0"/>
    </xf>
    <xf numFmtId="0" fontId="25" fillId="3" borderId="29" xfId="0" applyFont="1" applyFill="1" applyBorder="1" applyAlignment="1" applyProtection="1">
      <alignment horizontal="center" vertical="center"/>
      <protection locked="0"/>
    </xf>
    <xf numFmtId="0" fontId="25" fillId="3" borderId="33" xfId="0" applyFont="1" applyFill="1" applyBorder="1" applyAlignment="1" applyProtection="1">
      <alignment horizontal="center" vertical="center"/>
      <protection locked="0"/>
    </xf>
    <xf numFmtId="0" fontId="20" fillId="0" borderId="24" xfId="0" applyFont="1" applyBorder="1" applyAlignment="1">
      <alignment horizontal="center" vertical="center"/>
    </xf>
    <xf numFmtId="0" fontId="20" fillId="0" borderId="25" xfId="0" applyFont="1" applyBorder="1" applyAlignment="1">
      <alignment horizontal="center" vertical="center"/>
    </xf>
    <xf numFmtId="0" fontId="20" fillId="0" borderId="26" xfId="0" applyFont="1" applyBorder="1" applyAlignment="1">
      <alignment horizontal="center" vertical="center"/>
    </xf>
    <xf numFmtId="0" fontId="3" fillId="0" borderId="25" xfId="0" applyFont="1" applyBorder="1" applyAlignment="1">
      <alignment horizontal="center" wrapText="1"/>
    </xf>
    <xf numFmtId="0" fontId="3" fillId="0" borderId="26" xfId="0" applyFont="1" applyBorder="1" applyAlignment="1">
      <alignment horizontal="center" wrapText="1"/>
    </xf>
    <xf numFmtId="0" fontId="3" fillId="0" borderId="29" xfId="0" applyFont="1" applyBorder="1" applyAlignment="1">
      <alignment horizontal="center" wrapText="1"/>
    </xf>
    <xf numFmtId="0" fontId="3" fillId="0" borderId="33" xfId="0" applyFont="1" applyBorder="1" applyAlignment="1">
      <alignment horizont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3" xfId="0" applyFont="1" applyBorder="1" applyAlignment="1">
      <alignment horizontal="center" vertical="center" wrapText="1"/>
    </xf>
    <xf numFmtId="0" fontId="25" fillId="3" borderId="14" xfId="0" applyFont="1" applyFill="1" applyBorder="1" applyAlignment="1" applyProtection="1">
      <alignment horizontal="center" vertical="center" wrapText="1"/>
      <protection locked="0"/>
    </xf>
    <xf numFmtId="0" fontId="25" fillId="3" borderId="15" xfId="0" applyFont="1" applyFill="1" applyBorder="1" applyAlignment="1" applyProtection="1">
      <alignment horizontal="center" vertical="center" wrapText="1"/>
      <protection locked="0"/>
    </xf>
    <xf numFmtId="0" fontId="27" fillId="4" borderId="1" xfId="0" applyFont="1" applyFill="1" applyBorder="1" applyAlignment="1">
      <alignment horizontal="left" vertical="center" wrapText="1"/>
    </xf>
    <xf numFmtId="0" fontId="6" fillId="5" borderId="2" xfId="0" applyFont="1" applyFill="1" applyBorder="1" applyAlignment="1">
      <alignment horizontal="center" vertical="center" wrapText="1"/>
    </xf>
    <xf numFmtId="0" fontId="6" fillId="5" borderId="4" xfId="0" applyFont="1" applyFill="1" applyBorder="1" applyAlignment="1">
      <alignment horizontal="center" vertical="center" wrapText="1"/>
    </xf>
  </cellXfs>
  <cellStyles count="4">
    <cellStyle name="Lien hypertexte" xfId="2" builtinId="8" hidden="1"/>
    <cellStyle name="Lien hypertexte visité" xfId="3" builtinId="9" hidden="1"/>
    <cellStyle name="Normal" xfId="0" builtinId="0"/>
    <cellStyle name="Pourcentage" xfId="1" builtinId="5"/>
  </cellStyles>
  <dxfs count="17">
    <dxf>
      <fill>
        <patternFill>
          <bgColor rgb="FFFFFF00"/>
        </patternFill>
      </fill>
    </dxf>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FF8989"/>
        </patternFill>
      </fill>
    </dxf>
    <dxf>
      <fill>
        <patternFill>
          <bgColor theme="6" tint="0.39994506668294322"/>
        </patternFill>
      </fill>
    </dxf>
    <dxf>
      <fill>
        <patternFill>
          <bgColor rgb="FFFFC000"/>
        </patternFill>
      </fill>
    </dxf>
    <dxf>
      <fill>
        <patternFill>
          <bgColor rgb="FF92D050"/>
        </patternFill>
      </fill>
    </dxf>
    <dxf>
      <fill>
        <patternFill>
          <bgColor rgb="FF92D050"/>
        </patternFill>
      </fill>
    </dxf>
    <dxf>
      <fill>
        <patternFill>
          <bgColor rgb="FFFFC00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s>
  <tableStyles count="0" defaultTableStyle="TableStyleMedium2" defaultPivotStyle="PivotStyleLight16"/>
  <colors>
    <mruColors>
      <color rgb="FFFFFF99"/>
      <color rgb="FFFF89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47624</xdr:colOff>
      <xdr:row>53</xdr:row>
      <xdr:rowOff>115093</xdr:rowOff>
    </xdr:from>
    <xdr:to>
      <xdr:col>7</xdr:col>
      <xdr:colOff>222249</xdr:colOff>
      <xdr:row>53</xdr:row>
      <xdr:rowOff>317500</xdr:rowOff>
    </xdr:to>
    <xdr:sp macro="" textlink="">
      <xdr:nvSpPr>
        <xdr:cNvPr id="5" name="Flèche à angle droit 4">
          <a:extLst>
            <a:ext uri="{FF2B5EF4-FFF2-40B4-BE49-F238E27FC236}">
              <a16:creationId xmlns:a16="http://schemas.microsoft.com/office/drawing/2014/main" id="{00000000-0008-0000-0000-000005000000}"/>
            </a:ext>
          </a:extLst>
        </xdr:cNvPr>
        <xdr:cNvSpPr/>
      </xdr:nvSpPr>
      <xdr:spPr>
        <a:xfrm>
          <a:off x="10398124" y="7179468"/>
          <a:ext cx="174625" cy="202407"/>
        </a:xfrm>
        <a:prstGeom prst="bentUp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endParaRPr>
        </a:p>
      </xdr:txBody>
    </xdr:sp>
    <xdr:clientData/>
  </xdr:twoCellAnchor>
  <xdr:twoCellAnchor editAs="oneCell">
    <xdr:from>
      <xdr:col>9</xdr:col>
      <xdr:colOff>119530</xdr:colOff>
      <xdr:row>54</xdr:row>
      <xdr:rowOff>1</xdr:rowOff>
    </xdr:from>
    <xdr:to>
      <xdr:col>16</xdr:col>
      <xdr:colOff>6215529</xdr:colOff>
      <xdr:row>65</xdr:row>
      <xdr:rowOff>194236</xdr:rowOff>
    </xdr:to>
    <xdr:pic>
      <xdr:nvPicPr>
        <xdr:cNvPr id="10" name="Image 9">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1"/>
        <a:srcRect l="1106" t="1586" r="1604" b="2817"/>
        <a:stretch/>
      </xdr:blipFill>
      <xdr:spPr>
        <a:xfrm>
          <a:off x="9876118" y="17301883"/>
          <a:ext cx="8008470" cy="38697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13854</xdr:colOff>
      <xdr:row>1</xdr:row>
      <xdr:rowOff>24246</xdr:rowOff>
    </xdr:from>
    <xdr:to>
      <xdr:col>1</xdr:col>
      <xdr:colOff>6747163</xdr:colOff>
      <xdr:row>1</xdr:row>
      <xdr:rowOff>5155814</xdr:rowOff>
    </xdr:to>
    <xdr:pic>
      <xdr:nvPicPr>
        <xdr:cNvPr id="6" name="Image 5">
          <a:extLst>
            <a:ext uri="{FF2B5EF4-FFF2-40B4-BE49-F238E27FC236}">
              <a16:creationId xmlns:a16="http://schemas.microsoft.com/office/drawing/2014/main" id="{00000000-0008-0000-0100-000006000000}"/>
            </a:ext>
          </a:extLst>
        </xdr:cNvPr>
        <xdr:cNvPicPr>
          <a:picLocks noChangeAspect="1"/>
        </xdr:cNvPicPr>
      </xdr:nvPicPr>
      <xdr:blipFill rotWithShape="1">
        <a:blip xmlns:r="http://schemas.openxmlformats.org/officeDocument/2006/relationships" r:embed="rId1"/>
        <a:srcRect l="1106" t="1586" r="1604" b="2817"/>
        <a:stretch/>
      </xdr:blipFill>
      <xdr:spPr>
        <a:xfrm>
          <a:off x="13854" y="966355"/>
          <a:ext cx="11263745" cy="513156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66"/>
  <sheetViews>
    <sheetView tabSelected="1" zoomScale="85" zoomScaleNormal="85" zoomScaleSheetLayoutView="80" zoomScalePageLayoutView="85" workbookViewId="0">
      <pane ySplit="2" topLeftCell="A3" activePane="bottomLeft" state="frozenSplit"/>
      <selection pane="bottomLeft" activeCell="Q6" sqref="Q6:Q11"/>
    </sheetView>
  </sheetViews>
  <sheetFormatPr baseColWidth="10" defaultColWidth="11.5" defaultRowHeight="14"/>
  <cols>
    <col min="1" max="1" width="78.5" style="3" customWidth="1"/>
    <col min="2" max="2" width="67.6640625" style="4" hidden="1" customWidth="1"/>
    <col min="3" max="3" width="17.5" style="5" customWidth="1"/>
    <col min="4" max="7" width="4.1640625" style="1" customWidth="1"/>
    <col min="8" max="8" width="3.5" style="1" customWidth="1"/>
    <col min="9" max="9" width="12.1640625" style="75" bestFit="1" customWidth="1"/>
    <col min="10" max="10" width="12.5" style="81" bestFit="1" customWidth="1"/>
    <col min="11" max="11" width="12.5" style="82" bestFit="1" customWidth="1"/>
    <col min="12" max="12" width="3" style="6" hidden="1" customWidth="1"/>
    <col min="13" max="13" width="6.5" style="6" hidden="1" customWidth="1"/>
    <col min="14" max="14" width="14" style="1" hidden="1" customWidth="1"/>
    <col min="15" max="15" width="7.5" style="1" hidden="1" customWidth="1"/>
    <col min="16" max="16" width="17.33203125" style="7" hidden="1" customWidth="1"/>
    <col min="17" max="17" width="81.83203125" style="1" bestFit="1" customWidth="1"/>
    <col min="18" max="16384" width="11.5" style="1"/>
  </cols>
  <sheetData>
    <row r="1" spans="1:17" ht="75" customHeight="1" thickBot="1">
      <c r="A1" s="19" t="s">
        <v>46</v>
      </c>
      <c r="B1" s="20"/>
      <c r="C1" s="105" t="s">
        <v>18</v>
      </c>
      <c r="D1" s="106"/>
      <c r="E1" s="106"/>
      <c r="F1" s="106"/>
      <c r="G1" s="106"/>
      <c r="H1" s="106"/>
      <c r="I1" s="106"/>
      <c r="J1" s="106"/>
      <c r="K1" s="107"/>
      <c r="L1" s="21"/>
      <c r="M1" s="21"/>
      <c r="N1" s="22" t="s">
        <v>41</v>
      </c>
      <c r="O1" s="23"/>
      <c r="P1" s="24"/>
      <c r="Q1" s="19" t="s">
        <v>171</v>
      </c>
    </row>
    <row r="2" spans="1:17" s="2" customFormat="1" ht="32.25" customHeight="1" thickBot="1">
      <c r="A2" s="25" t="s">
        <v>0</v>
      </c>
      <c r="B2" s="26" t="s">
        <v>1</v>
      </c>
      <c r="C2" s="27" t="s">
        <v>40</v>
      </c>
      <c r="D2" s="27">
        <v>0</v>
      </c>
      <c r="E2" s="27">
        <v>1</v>
      </c>
      <c r="F2" s="27">
        <v>2</v>
      </c>
      <c r="G2" s="28">
        <v>3</v>
      </c>
      <c r="H2" s="29">
        <f>COUNTIF(H4:H53,"◄")</f>
        <v>10</v>
      </c>
      <c r="I2" s="26" t="s">
        <v>13</v>
      </c>
      <c r="J2" s="30" t="s">
        <v>12</v>
      </c>
      <c r="K2" s="31" t="s">
        <v>15</v>
      </c>
      <c r="L2" s="32" t="s">
        <v>10</v>
      </c>
      <c r="M2" s="32" t="s">
        <v>11</v>
      </c>
      <c r="N2" s="32" t="s">
        <v>42</v>
      </c>
      <c r="P2" s="33"/>
      <c r="Q2" s="34" t="s">
        <v>9</v>
      </c>
    </row>
    <row r="3" spans="1:17" s="2" customFormat="1" ht="22.25" customHeight="1">
      <c r="A3" s="120" t="s">
        <v>47</v>
      </c>
      <c r="B3" s="121"/>
      <c r="C3" s="121"/>
      <c r="D3" s="122"/>
      <c r="E3" s="122"/>
      <c r="F3" s="122"/>
      <c r="G3" s="123"/>
      <c r="H3" s="35"/>
      <c r="I3" s="70">
        <v>0.05</v>
      </c>
      <c r="J3" s="71">
        <f>IF(N3="OK",I3/O$54*0.75,0)</f>
        <v>0.10714285714285715</v>
      </c>
      <c r="K3" s="36">
        <f>SUM(K4:K5)</f>
        <v>0</v>
      </c>
      <c r="L3" s="6">
        <f t="shared" ref="L3:L53" si="0">IF(C3="OUI",IF(COUNTBLANK(D3:G3)=3,1,""),1)</f>
        <v>1</v>
      </c>
      <c r="M3" s="37"/>
      <c r="N3" s="38" t="str">
        <f>IF(COUNTIF(C4:C5,"OUI")&gt;0,"OK","PB")</f>
        <v>OK</v>
      </c>
      <c r="P3" s="33"/>
      <c r="Q3" s="112"/>
    </row>
    <row r="4" spans="1:17" ht="30.5" customHeight="1">
      <c r="A4" s="39" t="s">
        <v>77</v>
      </c>
      <c r="B4" s="40" t="s">
        <v>19</v>
      </c>
      <c r="C4" s="17" t="s">
        <v>39</v>
      </c>
      <c r="D4" s="8"/>
      <c r="E4" s="8"/>
      <c r="F4" s="8"/>
      <c r="G4" s="9"/>
      <c r="H4" s="41" t="str">
        <f>(IF(L4="","◄",""))</f>
        <v>◄</v>
      </c>
      <c r="I4" s="76">
        <v>0.5</v>
      </c>
      <c r="J4" s="72">
        <f>IF(M4=0,0,I4/SUM(M$4:M$5))</f>
        <v>0.5</v>
      </c>
      <c r="K4" s="77">
        <f>IF(C4="NON","",(IF(E4&lt;&gt;"",1/3,0)+IF(F4&lt;&gt;"",2/3,0)+IF(G4&lt;&gt;"",1,0))*J4*J$3*20)</f>
        <v>0</v>
      </c>
      <c r="L4" s="6" t="str">
        <f>IF(C4="OUI",IF(COUNTBLANK(D4:G4)=3,1,""),1)</f>
        <v/>
      </c>
      <c r="M4" s="42">
        <f>IF(C4="OUI",I4,0)</f>
        <v>0.5</v>
      </c>
      <c r="P4" s="43"/>
      <c r="Q4" s="113"/>
    </row>
    <row r="5" spans="1:17" ht="30.5" customHeight="1" thickBot="1">
      <c r="A5" s="39" t="s">
        <v>50</v>
      </c>
      <c r="B5" s="40" t="s">
        <v>20</v>
      </c>
      <c r="C5" s="17" t="s">
        <v>39</v>
      </c>
      <c r="D5" s="8"/>
      <c r="E5" s="8"/>
      <c r="F5" s="8"/>
      <c r="G5" s="9"/>
      <c r="H5" s="41" t="str">
        <f t="shared" ref="H5:H53" si="1">(IF(L5="","◄",""))</f>
        <v>◄</v>
      </c>
      <c r="I5" s="76">
        <v>0.5</v>
      </c>
      <c r="J5" s="72">
        <f>IF(M5=0,0,I5/SUM(M$4:M$5))</f>
        <v>0.5</v>
      </c>
      <c r="K5" s="77">
        <f t="shared" ref="K5" si="2">IF(C5="NON","",(IF(E5&lt;&gt;"",1/3,0)+IF(F5&lt;&gt;"",2/3,0)+IF(G5&lt;&gt;"",1,0))*J5*J$3*20)</f>
        <v>0</v>
      </c>
      <c r="L5" s="6" t="str">
        <f t="shared" si="0"/>
        <v/>
      </c>
      <c r="M5" s="42">
        <f t="shared" ref="M5:M53" si="3">IF(C5="OUI",I5,0)</f>
        <v>0.5</v>
      </c>
      <c r="Q5" s="113"/>
    </row>
    <row r="6" spans="1:17" ht="22.25" customHeight="1">
      <c r="A6" s="120" t="s">
        <v>91</v>
      </c>
      <c r="B6" s="121"/>
      <c r="C6" s="122"/>
      <c r="D6" s="122"/>
      <c r="E6" s="122"/>
      <c r="F6" s="122"/>
      <c r="G6" s="123"/>
      <c r="H6" s="41"/>
      <c r="I6" s="73">
        <v>0.1</v>
      </c>
      <c r="J6" s="71">
        <f>IF(N6="OK",I6/O$54*0.75,0)</f>
        <v>0</v>
      </c>
      <c r="K6" s="36">
        <f>SUM(K7:K11)</f>
        <v>0</v>
      </c>
      <c r="L6" s="6">
        <f t="shared" si="0"/>
        <v>1</v>
      </c>
      <c r="M6" s="42"/>
      <c r="N6" s="38" t="str">
        <f>IF(COUNTIF(C7:C11,"OUI")&gt;0,"OK","PB")</f>
        <v>PB</v>
      </c>
      <c r="Q6" s="114"/>
    </row>
    <row r="7" spans="1:17" ht="29" customHeight="1">
      <c r="A7" s="39" t="s">
        <v>78</v>
      </c>
      <c r="B7" s="40" t="s">
        <v>21</v>
      </c>
      <c r="C7" s="17" t="s">
        <v>170</v>
      </c>
      <c r="D7" s="8"/>
      <c r="E7" s="8"/>
      <c r="F7" s="8"/>
      <c r="G7" s="9"/>
      <c r="H7" s="41" t="str">
        <f t="shared" si="1"/>
        <v/>
      </c>
      <c r="I7" s="78">
        <v>0.2</v>
      </c>
      <c r="J7" s="72">
        <f>IF(M7=0,0,I7/SUM(M$7:M$11))</f>
        <v>0</v>
      </c>
      <c r="K7" s="77" t="str">
        <f>IF(C7="NON","",(IF(E7&lt;&gt;"",1/3,0)+IF(F7&lt;&gt;"",2/3,0)+IF(G7&lt;&gt;"",1,0))*J7*J$6*20)</f>
        <v/>
      </c>
      <c r="L7" s="6">
        <f t="shared" si="0"/>
        <v>1</v>
      </c>
      <c r="M7" s="42">
        <f t="shared" si="3"/>
        <v>0</v>
      </c>
      <c r="Q7" s="115"/>
    </row>
    <row r="8" spans="1:17" ht="29" customHeight="1">
      <c r="A8" s="39" t="s">
        <v>79</v>
      </c>
      <c r="B8" s="40" t="s">
        <v>22</v>
      </c>
      <c r="C8" s="17" t="s">
        <v>170</v>
      </c>
      <c r="D8" s="8"/>
      <c r="E8" s="8"/>
      <c r="F8" s="8"/>
      <c r="G8" s="9"/>
      <c r="H8" s="41" t="str">
        <f t="shared" si="1"/>
        <v/>
      </c>
      <c r="I8" s="78">
        <v>0.2</v>
      </c>
      <c r="J8" s="72">
        <f>IF(M8=0,0,I8/SUM(M$7:M$11))</f>
        <v>0</v>
      </c>
      <c r="K8" s="77" t="str">
        <f t="shared" ref="K8:K11" si="4">IF(C8="NON","",(IF(E8&lt;&gt;"",1/3,0)+IF(F8&lt;&gt;"",2/3,0)+IF(G8&lt;&gt;"",1,0))*J8*J$6*20)</f>
        <v/>
      </c>
      <c r="L8" s="6">
        <f t="shared" si="0"/>
        <v>1</v>
      </c>
      <c r="M8" s="42">
        <f t="shared" si="3"/>
        <v>0</v>
      </c>
      <c r="Q8" s="115"/>
    </row>
    <row r="9" spans="1:17" ht="29" customHeight="1">
      <c r="A9" s="39" t="s">
        <v>80</v>
      </c>
      <c r="B9" s="40" t="s">
        <v>23</v>
      </c>
      <c r="C9" s="17" t="s">
        <v>170</v>
      </c>
      <c r="D9" s="8"/>
      <c r="E9" s="8"/>
      <c r="F9" s="8"/>
      <c r="G9" s="9"/>
      <c r="H9" s="41" t="str">
        <f t="shared" si="1"/>
        <v/>
      </c>
      <c r="I9" s="78">
        <v>0.2</v>
      </c>
      <c r="J9" s="72">
        <f>IF(M9=0,0,I9/SUM(M$7:M$11))</f>
        <v>0</v>
      </c>
      <c r="K9" s="77" t="str">
        <f t="shared" si="4"/>
        <v/>
      </c>
      <c r="L9" s="6">
        <f t="shared" si="0"/>
        <v>1</v>
      </c>
      <c r="M9" s="42">
        <f t="shared" si="3"/>
        <v>0</v>
      </c>
      <c r="Q9" s="115"/>
    </row>
    <row r="10" spans="1:17" ht="29" customHeight="1">
      <c r="A10" s="39" t="s">
        <v>81</v>
      </c>
      <c r="B10" s="40" t="s">
        <v>24</v>
      </c>
      <c r="C10" s="17" t="s">
        <v>170</v>
      </c>
      <c r="D10" s="8"/>
      <c r="E10" s="8"/>
      <c r="F10" s="8"/>
      <c r="G10" s="9"/>
      <c r="H10" s="41" t="str">
        <f t="shared" si="1"/>
        <v/>
      </c>
      <c r="I10" s="78">
        <v>0.2</v>
      </c>
      <c r="J10" s="72">
        <f>IF(M10=0,0,I10/SUM(M$7:M$11))</f>
        <v>0</v>
      </c>
      <c r="K10" s="77" t="str">
        <f t="shared" si="4"/>
        <v/>
      </c>
      <c r="L10" s="6">
        <f t="shared" si="0"/>
        <v>1</v>
      </c>
      <c r="M10" s="42">
        <f t="shared" si="3"/>
        <v>0</v>
      </c>
      <c r="Q10" s="115"/>
    </row>
    <row r="11" spans="1:17" ht="29" customHeight="1" thickBot="1">
      <c r="A11" s="39" t="s">
        <v>82</v>
      </c>
      <c r="B11" s="44" t="s">
        <v>25</v>
      </c>
      <c r="C11" s="17" t="s">
        <v>170</v>
      </c>
      <c r="D11" s="11"/>
      <c r="E11" s="11"/>
      <c r="F11" s="11"/>
      <c r="G11" s="9"/>
      <c r="H11" s="41" t="str">
        <f t="shared" si="1"/>
        <v/>
      </c>
      <c r="I11" s="79">
        <v>0.2</v>
      </c>
      <c r="J11" s="74">
        <f>IF(M11=0,0,I11/SUM(M$7:M$11))</f>
        <v>0</v>
      </c>
      <c r="K11" s="80" t="str">
        <f t="shared" si="4"/>
        <v/>
      </c>
      <c r="L11" s="6">
        <f t="shared" si="0"/>
        <v>1</v>
      </c>
      <c r="M11" s="42">
        <f t="shared" si="3"/>
        <v>0</v>
      </c>
      <c r="Q11" s="116"/>
    </row>
    <row r="12" spans="1:17" ht="22.25" customHeight="1">
      <c r="A12" s="120" t="s">
        <v>48</v>
      </c>
      <c r="B12" s="121"/>
      <c r="C12" s="122"/>
      <c r="D12" s="122"/>
      <c r="E12" s="122"/>
      <c r="F12" s="122"/>
      <c r="G12" s="123"/>
      <c r="H12" s="41"/>
      <c r="I12" s="73">
        <v>0.1</v>
      </c>
      <c r="J12" s="71">
        <f>IF(N12="OK",I12/O$54*0.75,0)</f>
        <v>0</v>
      </c>
      <c r="K12" s="36">
        <f>SUM(K13:K17)</f>
        <v>0</v>
      </c>
      <c r="L12" s="6">
        <f t="shared" si="0"/>
        <v>1</v>
      </c>
      <c r="M12" s="42"/>
      <c r="N12" s="38" t="str">
        <f>IF(COUNTIF(C13:C17,"OUI")&gt;0,"OK","PB")</f>
        <v>PB</v>
      </c>
      <c r="Q12" s="117"/>
    </row>
    <row r="13" spans="1:17" ht="30.5" customHeight="1">
      <c r="A13" s="39" t="s">
        <v>83</v>
      </c>
      <c r="B13" s="40" t="s">
        <v>26</v>
      </c>
      <c r="C13" s="17" t="s">
        <v>170</v>
      </c>
      <c r="D13" s="8"/>
      <c r="E13" s="8"/>
      <c r="F13" s="8"/>
      <c r="G13" s="9"/>
      <c r="H13" s="41" t="str">
        <f t="shared" si="1"/>
        <v/>
      </c>
      <c r="I13" s="78">
        <v>0.2</v>
      </c>
      <c r="J13" s="72">
        <f>IF(M13=0,0,I13/SUM(M$13:M$17))</f>
        <v>0</v>
      </c>
      <c r="K13" s="77" t="str">
        <f>IF(C13="NON","",(IF(E13&lt;&gt;"",1/3,0)+IF(F13&lt;&gt;"",2/3,0)+IF(G13&lt;&gt;"",1,0))*J13*J$12*20)</f>
        <v/>
      </c>
      <c r="L13" s="6">
        <f t="shared" si="0"/>
        <v>1</v>
      </c>
      <c r="M13" s="42">
        <f t="shared" si="3"/>
        <v>0</v>
      </c>
      <c r="Q13" s="118"/>
    </row>
    <row r="14" spans="1:17" ht="26.5" customHeight="1">
      <c r="A14" s="39" t="s">
        <v>84</v>
      </c>
      <c r="B14" s="40" t="s">
        <v>27</v>
      </c>
      <c r="C14" s="17" t="s">
        <v>170</v>
      </c>
      <c r="D14" s="10"/>
      <c r="E14" s="10"/>
      <c r="F14" s="10"/>
      <c r="G14" s="9"/>
      <c r="H14" s="41" t="str">
        <f t="shared" si="1"/>
        <v/>
      </c>
      <c r="I14" s="78">
        <v>0.2</v>
      </c>
      <c r="J14" s="72">
        <f>IF(M14=0,0,I14/SUM(M$13:M$17))</f>
        <v>0</v>
      </c>
      <c r="K14" s="77" t="str">
        <f t="shared" ref="K14:K17" si="5">IF(C14="NON","",(IF(E14&lt;&gt;"",1/3,0)+IF(F14&lt;&gt;"",2/3,0)+IF(G14&lt;&gt;"",1,0))*J14*J$12*20)</f>
        <v/>
      </c>
      <c r="L14" s="6">
        <f t="shared" si="0"/>
        <v>1</v>
      </c>
      <c r="M14" s="42">
        <f t="shared" si="3"/>
        <v>0</v>
      </c>
      <c r="Q14" s="118"/>
    </row>
    <row r="15" spans="1:17" ht="26.5" customHeight="1">
      <c r="A15" s="39" t="s">
        <v>85</v>
      </c>
      <c r="B15" s="40" t="s">
        <v>28</v>
      </c>
      <c r="C15" s="17" t="s">
        <v>170</v>
      </c>
      <c r="D15" s="10"/>
      <c r="E15" s="10"/>
      <c r="F15" s="10"/>
      <c r="G15" s="9"/>
      <c r="H15" s="41" t="str">
        <f t="shared" si="1"/>
        <v/>
      </c>
      <c r="I15" s="78">
        <v>0.2</v>
      </c>
      <c r="J15" s="72">
        <f>IF(M15=0,0,I15/SUM(M$13:M$17))</f>
        <v>0</v>
      </c>
      <c r="K15" s="77" t="str">
        <f t="shared" si="5"/>
        <v/>
      </c>
      <c r="L15" s="6">
        <f t="shared" si="0"/>
        <v>1</v>
      </c>
      <c r="M15" s="42">
        <f t="shared" si="3"/>
        <v>0</v>
      </c>
      <c r="Q15" s="118"/>
    </row>
    <row r="16" spans="1:17" ht="30" customHeight="1">
      <c r="A16" s="39" t="s">
        <v>86</v>
      </c>
      <c r="B16" s="40" t="s">
        <v>29</v>
      </c>
      <c r="C16" s="17" t="s">
        <v>170</v>
      </c>
      <c r="D16" s="8"/>
      <c r="E16" s="8"/>
      <c r="F16" s="8"/>
      <c r="G16" s="9"/>
      <c r="H16" s="41" t="str">
        <f t="shared" si="1"/>
        <v/>
      </c>
      <c r="I16" s="78">
        <v>0.2</v>
      </c>
      <c r="J16" s="72">
        <f>IF(M16=0,0,I16/SUM(M$13:M$17))</f>
        <v>0</v>
      </c>
      <c r="K16" s="77" t="str">
        <f t="shared" si="5"/>
        <v/>
      </c>
      <c r="L16" s="6">
        <f t="shared" si="0"/>
        <v>1</v>
      </c>
      <c r="M16" s="42">
        <f t="shared" si="3"/>
        <v>0</v>
      </c>
      <c r="Q16" s="118"/>
    </row>
    <row r="17" spans="1:17" ht="26.5" customHeight="1" thickBot="1">
      <c r="A17" s="39" t="s">
        <v>87</v>
      </c>
      <c r="B17" s="40" t="s">
        <v>30</v>
      </c>
      <c r="C17" s="17" t="s">
        <v>170</v>
      </c>
      <c r="D17" s="16"/>
      <c r="E17" s="16"/>
      <c r="F17" s="16"/>
      <c r="G17" s="9"/>
      <c r="H17" s="41" t="str">
        <f t="shared" si="1"/>
        <v/>
      </c>
      <c r="I17" s="78">
        <v>0.2</v>
      </c>
      <c r="J17" s="72">
        <f>IF(M17=0,0,I17/SUM(M$13:M$17))</f>
        <v>0</v>
      </c>
      <c r="K17" s="77" t="str">
        <f t="shared" si="5"/>
        <v/>
      </c>
      <c r="L17" s="6">
        <f t="shared" si="0"/>
        <v>1</v>
      </c>
      <c r="M17" s="42">
        <f t="shared" si="3"/>
        <v>0</v>
      </c>
      <c r="Q17" s="118"/>
    </row>
    <row r="18" spans="1:17" ht="22.25" customHeight="1">
      <c r="A18" s="120" t="s">
        <v>49</v>
      </c>
      <c r="B18" s="121"/>
      <c r="C18" s="122"/>
      <c r="D18" s="122"/>
      <c r="E18" s="122"/>
      <c r="F18" s="122"/>
      <c r="G18" s="123"/>
      <c r="H18" s="41"/>
      <c r="I18" s="73">
        <v>0.1</v>
      </c>
      <c r="J18" s="71">
        <f>IF(N18="OK",I18/O$54*0.75,0)</f>
        <v>0</v>
      </c>
      <c r="K18" s="36">
        <f>SUM(K19:K21)</f>
        <v>0</v>
      </c>
      <c r="L18" s="6">
        <f t="shared" si="0"/>
        <v>1</v>
      </c>
      <c r="M18" s="42"/>
      <c r="N18" s="38" t="str">
        <f>IF(COUNTIF(C19:C21,"OUI")&gt;0,"OK","PB")</f>
        <v>PB</v>
      </c>
      <c r="Q18" s="112"/>
    </row>
    <row r="19" spans="1:17" ht="22.25" customHeight="1">
      <c r="A19" s="39" t="s">
        <v>88</v>
      </c>
      <c r="B19" s="40" t="s">
        <v>31</v>
      </c>
      <c r="C19" s="17" t="s">
        <v>170</v>
      </c>
      <c r="D19" s="8"/>
      <c r="E19" s="8"/>
      <c r="F19" s="8"/>
      <c r="G19" s="9"/>
      <c r="H19" s="41" t="str">
        <f t="shared" si="1"/>
        <v/>
      </c>
      <c r="I19" s="78">
        <v>0.3</v>
      </c>
      <c r="J19" s="72">
        <f>IF(M19=0,0,I19/SUM(M$19:M$21))</f>
        <v>0</v>
      </c>
      <c r="K19" s="77" t="str">
        <f>IF(C19="NON","",(IF(E19&lt;&gt;"",1/3,0)+IF(F19&lt;&gt;"",2/3,0)+IF(G19&lt;&gt;"",1,0))*J19*J$18*20)</f>
        <v/>
      </c>
      <c r="L19" s="6">
        <f t="shared" si="0"/>
        <v>1</v>
      </c>
      <c r="M19" s="42">
        <f t="shared" si="3"/>
        <v>0</v>
      </c>
      <c r="Q19" s="113"/>
    </row>
    <row r="20" spans="1:17" ht="22.25" customHeight="1">
      <c r="A20" s="67" t="s">
        <v>89</v>
      </c>
      <c r="B20" s="40"/>
      <c r="C20" s="17" t="s">
        <v>170</v>
      </c>
      <c r="D20" s="10"/>
      <c r="E20" s="10"/>
      <c r="F20" s="10"/>
      <c r="G20" s="9"/>
      <c r="H20" s="41" t="str">
        <f t="shared" si="1"/>
        <v/>
      </c>
      <c r="I20" s="78">
        <v>0.3</v>
      </c>
      <c r="J20" s="72">
        <f t="shared" ref="J20:J21" si="6">IF(M20=0,0,I20/SUM(M$19:M$21))</f>
        <v>0</v>
      </c>
      <c r="K20" s="77" t="str">
        <f>IF(C20="NON","",(IF(E20&lt;&gt;"",1/3,0)+IF(F20&lt;&gt;"",2/3,0)+IF(G20&lt;&gt;"",1,0))*J20*J$18*20)</f>
        <v/>
      </c>
      <c r="L20" s="6">
        <f t="shared" si="0"/>
        <v>1</v>
      </c>
      <c r="M20" s="42">
        <f t="shared" si="3"/>
        <v>0</v>
      </c>
      <c r="Q20" s="113"/>
    </row>
    <row r="21" spans="1:17" ht="22.25" customHeight="1" thickBot="1">
      <c r="A21" s="67" t="s">
        <v>90</v>
      </c>
      <c r="B21" s="40"/>
      <c r="C21" s="17" t="s">
        <v>170</v>
      </c>
      <c r="D21" s="10"/>
      <c r="E21" s="10"/>
      <c r="F21" s="10"/>
      <c r="G21" s="9"/>
      <c r="H21" s="41" t="str">
        <f t="shared" si="1"/>
        <v/>
      </c>
      <c r="I21" s="78">
        <v>0.4</v>
      </c>
      <c r="J21" s="72">
        <f t="shared" si="6"/>
        <v>0</v>
      </c>
      <c r="K21" s="77" t="str">
        <f>IF(C21="NON","",(IF(E21&lt;&gt;"",1/3,0)+IF(F21&lt;&gt;"",2/3,0)+IF(G21&lt;&gt;"",1,0))*J21*J$18*20)</f>
        <v/>
      </c>
      <c r="L21" s="6">
        <f t="shared" si="0"/>
        <v>1</v>
      </c>
      <c r="M21" s="42">
        <f t="shared" si="3"/>
        <v>0</v>
      </c>
      <c r="Q21" s="119"/>
    </row>
    <row r="22" spans="1:17" ht="22.25" customHeight="1">
      <c r="A22" s="120" t="s">
        <v>59</v>
      </c>
      <c r="B22" s="121"/>
      <c r="C22" s="122"/>
      <c r="D22" s="122"/>
      <c r="E22" s="122"/>
      <c r="F22" s="122"/>
      <c r="G22" s="123"/>
      <c r="H22" s="41"/>
      <c r="I22" s="73">
        <v>0.1</v>
      </c>
      <c r="J22" s="71">
        <f>IF(N22="OK",I22/O$54*0.75,0)</f>
        <v>0</v>
      </c>
      <c r="K22" s="36">
        <f>SUM(K23:K25)</f>
        <v>0</v>
      </c>
      <c r="L22" s="6">
        <f t="shared" ref="L22:L25" si="7">IF(C22="OUI",IF(COUNTBLANK(D22:G22)=3,1,""),1)</f>
        <v>1</v>
      </c>
      <c r="M22" s="42"/>
      <c r="N22" s="38" t="str">
        <f>IF(COUNTIF(C23:C25,"OUI")&gt;0,"OK","PB")</f>
        <v>PB</v>
      </c>
      <c r="Q22" s="112"/>
    </row>
    <row r="23" spans="1:17" ht="22.25" customHeight="1">
      <c r="A23" s="67" t="s">
        <v>53</v>
      </c>
      <c r="B23" s="40"/>
      <c r="C23" s="17" t="s">
        <v>170</v>
      </c>
      <c r="D23" s="10"/>
      <c r="E23" s="10"/>
      <c r="F23" s="10"/>
      <c r="G23" s="9"/>
      <c r="H23" s="41" t="str">
        <f t="shared" si="1"/>
        <v/>
      </c>
      <c r="I23" s="78">
        <v>0.3</v>
      </c>
      <c r="J23" s="72">
        <f>IF(M23=0,0,I23/SUM(M$23:M$25))</f>
        <v>0</v>
      </c>
      <c r="K23" s="77" t="str">
        <f>IF(C23="NON","",(IF(E23&lt;&gt;"",1/3,0)+IF(F23&lt;&gt;"",2/3,0)+IF(G23&lt;&gt;"",1,0))*J23*J$22*20)</f>
        <v/>
      </c>
      <c r="L23" s="6">
        <f t="shared" si="7"/>
        <v>1</v>
      </c>
      <c r="M23" s="42">
        <f t="shared" ref="M23:M25" si="8">IF(C23="OUI",I23,0)</f>
        <v>0</v>
      </c>
      <c r="Q23" s="113"/>
    </row>
    <row r="24" spans="1:17" ht="22.25" customHeight="1">
      <c r="A24" s="67" t="s">
        <v>51</v>
      </c>
      <c r="B24" s="40"/>
      <c r="C24" s="17" t="s">
        <v>170</v>
      </c>
      <c r="D24" s="10"/>
      <c r="E24" s="10"/>
      <c r="F24" s="10"/>
      <c r="G24" s="9"/>
      <c r="H24" s="41" t="str">
        <f t="shared" si="1"/>
        <v/>
      </c>
      <c r="I24" s="78">
        <v>0.4</v>
      </c>
      <c r="J24" s="72">
        <f t="shared" ref="J24:J25" si="9">IF(M24=0,0,I24/SUM(M$23:M$25))</f>
        <v>0</v>
      </c>
      <c r="K24" s="77" t="str">
        <f t="shared" ref="K24:K25" si="10">IF(C24="NON","",(IF(E24&lt;&gt;"",1/3,0)+IF(F24&lt;&gt;"",2/3,0)+IF(G24&lt;&gt;"",1,0))*J24*J$22*20)</f>
        <v/>
      </c>
      <c r="L24" s="6">
        <f t="shared" si="7"/>
        <v>1</v>
      </c>
      <c r="M24" s="42">
        <f t="shared" si="8"/>
        <v>0</v>
      </c>
      <c r="Q24" s="113"/>
    </row>
    <row r="25" spans="1:17" ht="22.25" customHeight="1" thickBot="1">
      <c r="A25" s="67" t="s">
        <v>52</v>
      </c>
      <c r="B25" s="40"/>
      <c r="C25" s="95" t="s">
        <v>170</v>
      </c>
      <c r="D25" s="10"/>
      <c r="E25" s="10"/>
      <c r="F25" s="10"/>
      <c r="G25" s="9"/>
      <c r="H25" s="41" t="str">
        <f t="shared" si="1"/>
        <v/>
      </c>
      <c r="I25" s="78">
        <v>0.3</v>
      </c>
      <c r="J25" s="72">
        <f t="shared" si="9"/>
        <v>0</v>
      </c>
      <c r="K25" s="77" t="str">
        <f t="shared" si="10"/>
        <v/>
      </c>
      <c r="L25" s="6">
        <f t="shared" si="7"/>
        <v>1</v>
      </c>
      <c r="M25" s="42">
        <f t="shared" si="8"/>
        <v>0</v>
      </c>
      <c r="Q25" s="119"/>
    </row>
    <row r="26" spans="1:17" ht="22.25" customHeight="1">
      <c r="A26" s="120" t="s">
        <v>60</v>
      </c>
      <c r="B26" s="121"/>
      <c r="C26" s="122"/>
      <c r="D26" s="122"/>
      <c r="E26" s="122"/>
      <c r="F26" s="122"/>
      <c r="G26" s="123"/>
      <c r="H26" s="41"/>
      <c r="I26" s="73">
        <v>0.1</v>
      </c>
      <c r="J26" s="71">
        <f>IF(N26="OK",I26/O$54*0.75,0)</f>
        <v>0.2142857142857143</v>
      </c>
      <c r="K26" s="36">
        <f>SUM(K27:K34)</f>
        <v>0</v>
      </c>
      <c r="L26" s="6">
        <f t="shared" ref="L26:L34" si="11">IF(C26="OUI",IF(COUNTBLANK(D26:G26)=3,1,""),1)</f>
        <v>1</v>
      </c>
      <c r="M26" s="42"/>
      <c r="N26" s="38" t="str">
        <f>IF(COUNTIF(C27:C34,"OUI")&gt;0,"OK","PB")</f>
        <v>OK</v>
      </c>
      <c r="Q26" s="112"/>
    </row>
    <row r="27" spans="1:17" ht="22.25" customHeight="1">
      <c r="A27" s="68" t="s">
        <v>54</v>
      </c>
      <c r="B27" s="40"/>
      <c r="C27" s="17" t="s">
        <v>170</v>
      </c>
      <c r="D27" s="10"/>
      <c r="E27" s="10"/>
      <c r="F27" s="10"/>
      <c r="G27" s="9"/>
      <c r="H27" s="41" t="str">
        <f t="shared" si="1"/>
        <v/>
      </c>
      <c r="I27" s="78">
        <v>0.1</v>
      </c>
      <c r="J27" s="72">
        <f>IF(M27=0,0,I27/SUM(M$27:M$34))</f>
        <v>0</v>
      </c>
      <c r="K27" s="77" t="str">
        <f>IF(C27="NON","",(IF(E27&lt;&gt;"",1/3,0)+IF(F27&lt;&gt;"",2/3,0)+IF(G27&lt;&gt;"",1,0))*J27*J$26*20)</f>
        <v/>
      </c>
      <c r="L27" s="6">
        <f t="shared" si="11"/>
        <v>1</v>
      </c>
      <c r="M27" s="42">
        <f t="shared" ref="M27:M34" si="12">IF(C27="OUI",I27,0)</f>
        <v>0</v>
      </c>
      <c r="Q27" s="113"/>
    </row>
    <row r="28" spans="1:17" ht="22.25" customHeight="1">
      <c r="A28" s="68" t="s">
        <v>55</v>
      </c>
      <c r="B28" s="40"/>
      <c r="C28" s="17" t="s">
        <v>170</v>
      </c>
      <c r="D28" s="10"/>
      <c r="E28" s="10"/>
      <c r="F28" s="10"/>
      <c r="G28" s="9"/>
      <c r="H28" s="41" t="str">
        <f t="shared" si="1"/>
        <v/>
      </c>
      <c r="I28" s="78">
        <v>0.1</v>
      </c>
      <c r="J28" s="72">
        <f t="shared" ref="J28:J34" si="13">IF(M28=0,0,I28/SUM(M$27:M$34))</f>
        <v>0</v>
      </c>
      <c r="K28" s="77" t="str">
        <f t="shared" ref="K28:K34" si="14">IF(C28="NON","",(IF(E28&lt;&gt;"",1/3,0)+IF(F28&lt;&gt;"",2/3,0)+IF(G28&lt;&gt;"",1,0))*J28*J$26*20)</f>
        <v/>
      </c>
      <c r="L28" s="6">
        <f t="shared" si="11"/>
        <v>1</v>
      </c>
      <c r="M28" s="42">
        <f t="shared" si="12"/>
        <v>0</v>
      </c>
      <c r="Q28" s="113"/>
    </row>
    <row r="29" spans="1:17" ht="22.25" customHeight="1">
      <c r="A29" s="68" t="s">
        <v>56</v>
      </c>
      <c r="B29" s="40"/>
      <c r="C29" s="17" t="s">
        <v>170</v>
      </c>
      <c r="D29" s="10"/>
      <c r="E29" s="10"/>
      <c r="F29" s="10"/>
      <c r="G29" s="9"/>
      <c r="H29" s="41" t="str">
        <f t="shared" si="1"/>
        <v/>
      </c>
      <c r="I29" s="78">
        <v>0.2</v>
      </c>
      <c r="J29" s="72">
        <f t="shared" si="13"/>
        <v>0</v>
      </c>
      <c r="K29" s="77" t="str">
        <f t="shared" si="14"/>
        <v/>
      </c>
      <c r="L29" s="6">
        <f t="shared" si="11"/>
        <v>1</v>
      </c>
      <c r="M29" s="42">
        <f t="shared" si="12"/>
        <v>0</v>
      </c>
      <c r="Q29" s="113"/>
    </row>
    <row r="30" spans="1:17" ht="22.25" customHeight="1">
      <c r="A30" s="68" t="s">
        <v>57</v>
      </c>
      <c r="B30" s="40"/>
      <c r="C30" s="17" t="s">
        <v>170</v>
      </c>
      <c r="D30" s="10"/>
      <c r="E30" s="10"/>
      <c r="F30" s="10"/>
      <c r="G30" s="9"/>
      <c r="H30" s="41" t="str">
        <f t="shared" si="1"/>
        <v/>
      </c>
      <c r="I30" s="78">
        <v>0.1</v>
      </c>
      <c r="J30" s="72">
        <f t="shared" si="13"/>
        <v>0</v>
      </c>
      <c r="K30" s="77" t="str">
        <f t="shared" si="14"/>
        <v/>
      </c>
      <c r="L30" s="6">
        <f t="shared" si="11"/>
        <v>1</v>
      </c>
      <c r="M30" s="42">
        <f t="shared" si="12"/>
        <v>0</v>
      </c>
      <c r="Q30" s="113"/>
    </row>
    <row r="31" spans="1:17" ht="22.25" customHeight="1">
      <c r="A31" s="68" t="s">
        <v>58</v>
      </c>
      <c r="B31" s="40"/>
      <c r="C31" s="17" t="s">
        <v>170</v>
      </c>
      <c r="D31" s="10"/>
      <c r="E31" s="10"/>
      <c r="F31" s="10"/>
      <c r="G31" s="9"/>
      <c r="H31" s="41" t="str">
        <f t="shared" si="1"/>
        <v/>
      </c>
      <c r="I31" s="78">
        <v>0.1</v>
      </c>
      <c r="J31" s="72">
        <f t="shared" si="13"/>
        <v>0</v>
      </c>
      <c r="K31" s="77" t="str">
        <f t="shared" si="14"/>
        <v/>
      </c>
      <c r="L31" s="6">
        <f t="shared" si="11"/>
        <v>1</v>
      </c>
      <c r="M31" s="42">
        <f t="shared" si="12"/>
        <v>0</v>
      </c>
      <c r="Q31" s="113"/>
    </row>
    <row r="32" spans="1:17" ht="22.25" customHeight="1">
      <c r="A32" s="69" t="s">
        <v>63</v>
      </c>
      <c r="B32" s="40"/>
      <c r="C32" s="17" t="s">
        <v>170</v>
      </c>
      <c r="D32" s="10"/>
      <c r="E32" s="10"/>
      <c r="F32" s="10"/>
      <c r="G32" s="9"/>
      <c r="H32" s="41" t="str">
        <f t="shared" si="1"/>
        <v/>
      </c>
      <c r="I32" s="78">
        <v>0.1</v>
      </c>
      <c r="J32" s="72">
        <f t="shared" si="13"/>
        <v>0</v>
      </c>
      <c r="K32" s="77" t="str">
        <f t="shared" si="14"/>
        <v/>
      </c>
      <c r="L32" s="6">
        <f t="shared" si="11"/>
        <v>1</v>
      </c>
      <c r="M32" s="42">
        <f t="shared" si="12"/>
        <v>0</v>
      </c>
      <c r="Q32" s="113"/>
    </row>
    <row r="33" spans="1:17" ht="22.25" customHeight="1">
      <c r="A33" s="69" t="s">
        <v>64</v>
      </c>
      <c r="B33" s="40"/>
      <c r="C33" s="17" t="s">
        <v>170</v>
      </c>
      <c r="D33" s="10"/>
      <c r="E33" s="10"/>
      <c r="F33" s="10"/>
      <c r="G33" s="9"/>
      <c r="H33" s="41" t="str">
        <f t="shared" si="1"/>
        <v/>
      </c>
      <c r="I33" s="78">
        <v>0.2</v>
      </c>
      <c r="J33" s="72">
        <f t="shared" si="13"/>
        <v>0</v>
      </c>
      <c r="K33" s="77" t="str">
        <f t="shared" si="14"/>
        <v/>
      </c>
      <c r="L33" s="6">
        <f t="shared" si="11"/>
        <v>1</v>
      </c>
      <c r="M33" s="42">
        <f t="shared" si="12"/>
        <v>0</v>
      </c>
      <c r="Q33" s="113"/>
    </row>
    <row r="34" spans="1:17" ht="22.25" customHeight="1" thickBot="1">
      <c r="A34" s="69" t="s">
        <v>65</v>
      </c>
      <c r="B34" s="40"/>
      <c r="C34" s="17" t="s">
        <v>39</v>
      </c>
      <c r="D34" s="10"/>
      <c r="E34" s="10"/>
      <c r="F34" s="10"/>
      <c r="G34" s="9"/>
      <c r="H34" s="41" t="str">
        <f t="shared" si="1"/>
        <v>◄</v>
      </c>
      <c r="I34" s="78">
        <v>0.1</v>
      </c>
      <c r="J34" s="72">
        <f t="shared" si="13"/>
        <v>1</v>
      </c>
      <c r="K34" s="77">
        <f t="shared" si="14"/>
        <v>0</v>
      </c>
      <c r="L34" s="6" t="str">
        <f t="shared" si="11"/>
        <v/>
      </c>
      <c r="M34" s="42">
        <f t="shared" si="12"/>
        <v>0.1</v>
      </c>
      <c r="Q34" s="119"/>
    </row>
    <row r="35" spans="1:17" ht="22.25" customHeight="1">
      <c r="A35" s="120" t="s">
        <v>61</v>
      </c>
      <c r="B35" s="121"/>
      <c r="C35" s="122"/>
      <c r="D35" s="122"/>
      <c r="E35" s="122"/>
      <c r="F35" s="122"/>
      <c r="G35" s="123"/>
      <c r="H35" s="41"/>
      <c r="I35" s="73">
        <v>0.1</v>
      </c>
      <c r="J35" s="71">
        <f>IF(N35="OK",I35/O$54*0.75,0)</f>
        <v>0.2142857142857143</v>
      </c>
      <c r="K35" s="36">
        <f>SUM(K36:K41)</f>
        <v>0</v>
      </c>
      <c r="L35" s="6">
        <f t="shared" ref="L35:L41" si="15">IF(C35="OUI",IF(COUNTBLANK(D35:G35)=3,1,""),1)</f>
        <v>1</v>
      </c>
      <c r="M35" s="42"/>
      <c r="N35" s="38" t="str">
        <f>IF(COUNTIF(C36:C41,"OUI")&gt;0,"OK","PB")</f>
        <v>OK</v>
      </c>
      <c r="Q35" s="113"/>
    </row>
    <row r="36" spans="1:17" ht="22.25" customHeight="1">
      <c r="A36" s="68" t="s">
        <v>66</v>
      </c>
      <c r="B36" s="40"/>
      <c r="C36" s="17" t="s">
        <v>170</v>
      </c>
      <c r="D36" s="10"/>
      <c r="E36" s="10"/>
      <c r="F36" s="10"/>
      <c r="G36" s="9"/>
      <c r="H36" s="41" t="str">
        <f t="shared" si="1"/>
        <v/>
      </c>
      <c r="I36" s="78">
        <v>0.2</v>
      </c>
      <c r="J36" s="72">
        <f>IF(M36=0,0,I36/SUM(M$36:M$41))</f>
        <v>0</v>
      </c>
      <c r="K36" s="77" t="str">
        <f>IF(C36="NON","",(IF(E36&lt;&gt;"",1/3,0)+IF(F36&lt;&gt;"",2/3,0)+IF(G36&lt;&gt;"",1,0))*J36*J$35*20)</f>
        <v/>
      </c>
      <c r="L36" s="6">
        <f t="shared" si="15"/>
        <v>1</v>
      </c>
      <c r="M36" s="42">
        <f t="shared" ref="M36:M47" si="16">IF(C36="OUI",I36,0)</f>
        <v>0</v>
      </c>
      <c r="Q36" s="113"/>
    </row>
    <row r="37" spans="1:17" ht="22.25" customHeight="1">
      <c r="A37" s="68" t="s">
        <v>67</v>
      </c>
      <c r="B37" s="40"/>
      <c r="C37" s="17" t="s">
        <v>170</v>
      </c>
      <c r="D37" s="10"/>
      <c r="E37" s="10"/>
      <c r="F37" s="10"/>
      <c r="G37" s="9"/>
      <c r="H37" s="41" t="str">
        <f t="shared" si="1"/>
        <v/>
      </c>
      <c r="I37" s="78">
        <v>0.15</v>
      </c>
      <c r="J37" s="72">
        <f t="shared" ref="J37:J41" si="17">IF(M37=0,0,I37/SUM(M$36:M$41))</f>
        <v>0</v>
      </c>
      <c r="K37" s="77" t="str">
        <f t="shared" ref="K37:K41" si="18">IF(C37="NON","",(IF(E37&lt;&gt;"",1/3,0)+IF(F37&lt;&gt;"",2/3,0)+IF(G37&lt;&gt;"",1,0))*J37*J$35*20)</f>
        <v/>
      </c>
      <c r="L37" s="6">
        <f t="shared" si="15"/>
        <v>1</v>
      </c>
      <c r="M37" s="42">
        <f t="shared" si="16"/>
        <v>0</v>
      </c>
      <c r="Q37" s="113"/>
    </row>
    <row r="38" spans="1:17" ht="22.25" customHeight="1">
      <c r="A38" s="68" t="s">
        <v>68</v>
      </c>
      <c r="B38" s="40"/>
      <c r="C38" s="17" t="s">
        <v>170</v>
      </c>
      <c r="D38" s="10"/>
      <c r="E38" s="10"/>
      <c r="F38" s="10"/>
      <c r="G38" s="9"/>
      <c r="H38" s="41" t="str">
        <f t="shared" si="1"/>
        <v/>
      </c>
      <c r="I38" s="78">
        <v>0.15</v>
      </c>
      <c r="J38" s="72">
        <f t="shared" si="17"/>
        <v>0</v>
      </c>
      <c r="K38" s="77" t="str">
        <f t="shared" si="18"/>
        <v/>
      </c>
      <c r="L38" s="6">
        <f t="shared" si="15"/>
        <v>1</v>
      </c>
      <c r="M38" s="42">
        <f t="shared" si="16"/>
        <v>0</v>
      </c>
      <c r="Q38" s="113"/>
    </row>
    <row r="39" spans="1:17" ht="22.25" customHeight="1">
      <c r="A39" s="68" t="s">
        <v>69</v>
      </c>
      <c r="B39" s="40"/>
      <c r="C39" s="17" t="s">
        <v>170</v>
      </c>
      <c r="D39" s="10"/>
      <c r="E39" s="10"/>
      <c r="F39" s="10"/>
      <c r="G39" s="9"/>
      <c r="H39" s="41" t="str">
        <f t="shared" si="1"/>
        <v/>
      </c>
      <c r="I39" s="78">
        <v>0.15</v>
      </c>
      <c r="J39" s="72">
        <f t="shared" si="17"/>
        <v>0</v>
      </c>
      <c r="K39" s="77" t="str">
        <f t="shared" si="18"/>
        <v/>
      </c>
      <c r="L39" s="6">
        <f t="shared" si="15"/>
        <v>1</v>
      </c>
      <c r="M39" s="42">
        <f t="shared" si="16"/>
        <v>0</v>
      </c>
      <c r="Q39" s="113"/>
    </row>
    <row r="40" spans="1:17" ht="22.25" customHeight="1">
      <c r="A40" s="68" t="s">
        <v>70</v>
      </c>
      <c r="B40" s="40"/>
      <c r="C40" s="17" t="s">
        <v>170</v>
      </c>
      <c r="D40" s="10"/>
      <c r="E40" s="10"/>
      <c r="F40" s="10"/>
      <c r="G40" s="9"/>
      <c r="H40" s="41" t="str">
        <f t="shared" si="1"/>
        <v/>
      </c>
      <c r="I40" s="78">
        <v>0.15</v>
      </c>
      <c r="J40" s="72">
        <f t="shared" si="17"/>
        <v>0</v>
      </c>
      <c r="K40" s="77" t="str">
        <f t="shared" si="18"/>
        <v/>
      </c>
      <c r="L40" s="6">
        <f t="shared" si="15"/>
        <v>1</v>
      </c>
      <c r="M40" s="42">
        <f t="shared" si="16"/>
        <v>0</v>
      </c>
      <c r="Q40" s="113"/>
    </row>
    <row r="41" spans="1:17" ht="22.25" customHeight="1" thickBot="1">
      <c r="A41" s="68" t="s">
        <v>71</v>
      </c>
      <c r="B41" s="40"/>
      <c r="C41" s="17" t="s">
        <v>39</v>
      </c>
      <c r="D41" s="10"/>
      <c r="E41" s="10"/>
      <c r="F41" s="10"/>
      <c r="G41" s="9"/>
      <c r="H41" s="41" t="str">
        <f t="shared" si="1"/>
        <v>◄</v>
      </c>
      <c r="I41" s="78">
        <v>0.2</v>
      </c>
      <c r="J41" s="72">
        <f t="shared" si="17"/>
        <v>1</v>
      </c>
      <c r="K41" s="77">
        <f t="shared" si="18"/>
        <v>0</v>
      </c>
      <c r="L41" s="6" t="str">
        <f t="shared" si="15"/>
        <v/>
      </c>
      <c r="M41" s="42">
        <f t="shared" si="16"/>
        <v>0.2</v>
      </c>
      <c r="Q41" s="113"/>
    </row>
    <row r="42" spans="1:17" ht="22.25" customHeight="1">
      <c r="A42" s="120" t="s">
        <v>62</v>
      </c>
      <c r="B42" s="121"/>
      <c r="C42" s="122"/>
      <c r="D42" s="122"/>
      <c r="E42" s="122"/>
      <c r="F42" s="122"/>
      <c r="G42" s="123"/>
      <c r="H42" s="41"/>
      <c r="I42" s="73">
        <v>0.1</v>
      </c>
      <c r="J42" s="71">
        <f>IF(N42="OK",I42/O$54*0.75,0)</f>
        <v>0.2142857142857143</v>
      </c>
      <c r="K42" s="36">
        <f>SUM(K43:K47)</f>
        <v>0</v>
      </c>
      <c r="L42" s="6">
        <f t="shared" ref="L42:L47" si="19">IF(C42="OUI",IF(COUNTBLANK(D42:G42)=3,1,""),1)</f>
        <v>1</v>
      </c>
      <c r="M42" s="42"/>
      <c r="N42" s="38" t="str">
        <f>IF(COUNTIF(C43:C47,"OUI")&gt;0,"OK","PB")</f>
        <v>OK</v>
      </c>
      <c r="Q42" s="113"/>
    </row>
    <row r="43" spans="1:17" ht="22.25" customHeight="1">
      <c r="A43" s="68" t="s">
        <v>72</v>
      </c>
      <c r="B43" s="40"/>
      <c r="C43" s="17" t="s">
        <v>170</v>
      </c>
      <c r="D43" s="10"/>
      <c r="E43" s="10"/>
      <c r="F43" s="10"/>
      <c r="G43" s="9"/>
      <c r="H43" s="41" t="str">
        <f t="shared" si="1"/>
        <v/>
      </c>
      <c r="I43" s="78">
        <v>0.2</v>
      </c>
      <c r="J43" s="72">
        <f>IF(M43=0,0,I43/SUM(M$43:M$47))</f>
        <v>0</v>
      </c>
      <c r="K43" s="77" t="str">
        <f>IF(C43="NON","",(IF(E43&lt;&gt;"",1/3,0)+IF(F43&lt;&gt;"",2/3,0)+IF(G43&lt;&gt;"",1,0))*J43*J$42*20)</f>
        <v/>
      </c>
      <c r="L43" s="6">
        <f t="shared" si="19"/>
        <v>1</v>
      </c>
      <c r="M43" s="42">
        <f t="shared" si="16"/>
        <v>0</v>
      </c>
      <c r="Q43" s="113"/>
    </row>
    <row r="44" spans="1:17" ht="22.25" customHeight="1">
      <c r="A44" s="68" t="s">
        <v>73</v>
      </c>
      <c r="B44" s="40"/>
      <c r="C44" s="17" t="s">
        <v>170</v>
      </c>
      <c r="D44" s="10"/>
      <c r="E44" s="10"/>
      <c r="F44" s="10"/>
      <c r="G44" s="9"/>
      <c r="H44" s="41" t="str">
        <f t="shared" si="1"/>
        <v/>
      </c>
      <c r="I44" s="78">
        <v>0.2</v>
      </c>
      <c r="J44" s="72">
        <f t="shared" ref="J44:J47" si="20">IF(M44=0,0,I44/SUM(M$43:M$47))</f>
        <v>0</v>
      </c>
      <c r="K44" s="77" t="str">
        <f t="shared" ref="K44:K47" si="21">IF(C44="NON","",(IF(E44&lt;&gt;"",1/3,0)+IF(F44&lt;&gt;"",2/3,0)+IF(G44&lt;&gt;"",1,0))*J44*J$42*20)</f>
        <v/>
      </c>
      <c r="L44" s="6">
        <f t="shared" si="19"/>
        <v>1</v>
      </c>
      <c r="M44" s="42">
        <f t="shared" si="16"/>
        <v>0</v>
      </c>
      <c r="Q44" s="113"/>
    </row>
    <row r="45" spans="1:17" ht="22.25" customHeight="1">
      <c r="A45" s="68" t="s">
        <v>74</v>
      </c>
      <c r="B45" s="40"/>
      <c r="C45" s="17" t="s">
        <v>170</v>
      </c>
      <c r="D45" s="10"/>
      <c r="E45" s="10"/>
      <c r="F45" s="10"/>
      <c r="G45" s="9"/>
      <c r="H45" s="41" t="str">
        <f t="shared" si="1"/>
        <v/>
      </c>
      <c r="I45" s="78">
        <v>0.2</v>
      </c>
      <c r="J45" s="72">
        <f t="shared" si="20"/>
        <v>0</v>
      </c>
      <c r="K45" s="77" t="str">
        <f t="shared" si="21"/>
        <v/>
      </c>
      <c r="L45" s="6">
        <f t="shared" si="19"/>
        <v>1</v>
      </c>
      <c r="M45" s="42">
        <f t="shared" si="16"/>
        <v>0</v>
      </c>
      <c r="Q45" s="113"/>
    </row>
    <row r="46" spans="1:17" ht="22.25" customHeight="1">
      <c r="A46" s="68" t="s">
        <v>75</v>
      </c>
      <c r="B46" s="40"/>
      <c r="C46" s="17" t="s">
        <v>170</v>
      </c>
      <c r="D46" s="10"/>
      <c r="E46" s="10"/>
      <c r="F46" s="10"/>
      <c r="G46" s="9"/>
      <c r="H46" s="41" t="str">
        <f t="shared" si="1"/>
        <v/>
      </c>
      <c r="I46" s="78">
        <v>0.2</v>
      </c>
      <c r="J46" s="72">
        <f t="shared" si="20"/>
        <v>0</v>
      </c>
      <c r="K46" s="77" t="str">
        <f t="shared" si="21"/>
        <v/>
      </c>
      <c r="L46" s="6">
        <f t="shared" si="19"/>
        <v>1</v>
      </c>
      <c r="M46" s="42">
        <f t="shared" si="16"/>
        <v>0</v>
      </c>
      <c r="Q46" s="113"/>
    </row>
    <row r="47" spans="1:17" ht="22.25" customHeight="1" thickBot="1">
      <c r="A47" s="68" t="s">
        <v>76</v>
      </c>
      <c r="B47" s="40"/>
      <c r="C47" s="17" t="s">
        <v>39</v>
      </c>
      <c r="D47" s="10"/>
      <c r="E47" s="10"/>
      <c r="F47" s="10"/>
      <c r="G47" s="9"/>
      <c r="H47" s="41" t="str">
        <f t="shared" si="1"/>
        <v>◄</v>
      </c>
      <c r="I47" s="78">
        <v>0.2</v>
      </c>
      <c r="J47" s="72">
        <f t="shared" si="20"/>
        <v>1</v>
      </c>
      <c r="K47" s="77">
        <f t="shared" si="21"/>
        <v>0</v>
      </c>
      <c r="L47" s="6" t="str">
        <f t="shared" si="19"/>
        <v/>
      </c>
      <c r="M47" s="42">
        <f t="shared" si="16"/>
        <v>0.2</v>
      </c>
      <c r="Q47" s="119"/>
    </row>
    <row r="48" spans="1:17" ht="22.25" customHeight="1">
      <c r="A48" s="130" t="s">
        <v>33</v>
      </c>
      <c r="B48" s="131"/>
      <c r="C48" s="132"/>
      <c r="D48" s="132"/>
      <c r="E48" s="132"/>
      <c r="F48" s="132"/>
      <c r="G48" s="133"/>
      <c r="H48" s="41"/>
      <c r="I48" s="73">
        <v>0.25</v>
      </c>
      <c r="J48" s="71">
        <f>IF(N48="OK",I48,0)</f>
        <v>0.25</v>
      </c>
      <c r="K48" s="36">
        <f>SUM(K49:K53)</f>
        <v>0</v>
      </c>
      <c r="L48" s="6">
        <f t="shared" si="0"/>
        <v>1</v>
      </c>
      <c r="M48" s="42"/>
      <c r="N48" s="38" t="str">
        <f>IF(COUNTIF(C49:C53,"OUI")&gt;0,"OK","PB")</f>
        <v>OK</v>
      </c>
      <c r="Q48" s="112"/>
    </row>
    <row r="49" spans="1:17" ht="22.25" customHeight="1">
      <c r="A49" s="46" t="s">
        <v>34</v>
      </c>
      <c r="B49" s="40" t="s">
        <v>31</v>
      </c>
      <c r="C49" s="18" t="s">
        <v>39</v>
      </c>
      <c r="D49" s="8"/>
      <c r="E49" s="8"/>
      <c r="F49" s="8"/>
      <c r="G49" s="9"/>
      <c r="H49" s="41" t="str">
        <f t="shared" si="1"/>
        <v>◄</v>
      </c>
      <c r="I49" s="78">
        <v>0.2</v>
      </c>
      <c r="J49" s="72">
        <f>IF(M49=0,0,I49/SUM(M$49:M$53))</f>
        <v>0.2</v>
      </c>
      <c r="K49" s="77">
        <f>IF(C49="NON","",(IF(E49&lt;&gt;"",1/3,0)+IF(F49&lt;&gt;"",2/3,0)+IF(G49&lt;&gt;"",1,0))*J49*J$48*20)</f>
        <v>0</v>
      </c>
      <c r="L49" s="6" t="str">
        <f t="shared" si="0"/>
        <v/>
      </c>
      <c r="M49" s="42">
        <f t="shared" si="3"/>
        <v>0.2</v>
      </c>
      <c r="Q49" s="113"/>
    </row>
    <row r="50" spans="1:17" ht="22.25" customHeight="1">
      <c r="A50" s="46" t="s">
        <v>35</v>
      </c>
      <c r="B50" s="40" t="s">
        <v>31</v>
      </c>
      <c r="C50" s="18" t="s">
        <v>39</v>
      </c>
      <c r="D50" s="8"/>
      <c r="E50" s="8"/>
      <c r="F50" s="8"/>
      <c r="G50" s="9"/>
      <c r="H50" s="41" t="str">
        <f t="shared" si="1"/>
        <v>◄</v>
      </c>
      <c r="I50" s="78">
        <v>0.2</v>
      </c>
      <c r="J50" s="72">
        <f>IF(M50=0,0,I50/SUM(M$49:M$53))</f>
        <v>0.2</v>
      </c>
      <c r="K50" s="77">
        <f t="shared" ref="K50:K53" si="22">IF(C50="NON","",(IF(E50&lt;&gt;"",1/3,0)+IF(F50&lt;&gt;"",2/3,0)+IF(G50&lt;&gt;"",1,0))*J50*J$48*20)</f>
        <v>0</v>
      </c>
      <c r="L50" s="6" t="str">
        <f t="shared" si="0"/>
        <v/>
      </c>
      <c r="M50" s="42">
        <f t="shared" si="3"/>
        <v>0.2</v>
      </c>
      <c r="Q50" s="113"/>
    </row>
    <row r="51" spans="1:17" ht="22.25" customHeight="1">
      <c r="A51" s="46" t="s">
        <v>36</v>
      </c>
      <c r="B51" s="40" t="s">
        <v>31</v>
      </c>
      <c r="C51" s="18" t="s">
        <v>39</v>
      </c>
      <c r="D51" s="8"/>
      <c r="E51" s="8"/>
      <c r="F51" s="8"/>
      <c r="G51" s="9"/>
      <c r="H51" s="41" t="str">
        <f t="shared" si="1"/>
        <v>◄</v>
      </c>
      <c r="I51" s="78">
        <v>0.2</v>
      </c>
      <c r="J51" s="72">
        <f>IF(M51=0,0,I51/SUM(M$49:M$53))</f>
        <v>0.2</v>
      </c>
      <c r="K51" s="77">
        <f t="shared" si="22"/>
        <v>0</v>
      </c>
      <c r="L51" s="6" t="str">
        <f t="shared" si="0"/>
        <v/>
      </c>
      <c r="M51" s="42">
        <f t="shared" si="3"/>
        <v>0.2</v>
      </c>
      <c r="Q51" s="113"/>
    </row>
    <row r="52" spans="1:17" ht="22.25" customHeight="1">
      <c r="A52" s="46" t="s">
        <v>37</v>
      </c>
      <c r="B52" s="40" t="s">
        <v>31</v>
      </c>
      <c r="C52" s="18" t="s">
        <v>39</v>
      </c>
      <c r="D52" s="8"/>
      <c r="E52" s="8"/>
      <c r="F52" s="8"/>
      <c r="G52" s="9"/>
      <c r="H52" s="41" t="str">
        <f t="shared" si="1"/>
        <v>◄</v>
      </c>
      <c r="I52" s="78">
        <v>0.2</v>
      </c>
      <c r="J52" s="72">
        <f>IF(M52=0,0,I52/SUM(M$49:M$53))</f>
        <v>0.2</v>
      </c>
      <c r="K52" s="77">
        <f t="shared" si="22"/>
        <v>0</v>
      </c>
      <c r="L52" s="6" t="str">
        <f t="shared" si="0"/>
        <v/>
      </c>
      <c r="M52" s="42">
        <f t="shared" si="3"/>
        <v>0.2</v>
      </c>
      <c r="Q52" s="113"/>
    </row>
    <row r="53" spans="1:17" ht="22.25" customHeight="1" thickBot="1">
      <c r="A53" s="47" t="s">
        <v>38</v>
      </c>
      <c r="B53" s="45" t="s">
        <v>31</v>
      </c>
      <c r="C53" s="65" t="s">
        <v>39</v>
      </c>
      <c r="D53" s="11"/>
      <c r="E53" s="11"/>
      <c r="F53" s="11"/>
      <c r="G53" s="12"/>
      <c r="H53" s="41" t="str">
        <f t="shared" si="1"/>
        <v>◄</v>
      </c>
      <c r="I53" s="79">
        <v>0.2</v>
      </c>
      <c r="J53" s="74">
        <f>IF(M53=0,0,I53/SUM(M$49:M$53))</f>
        <v>0.2</v>
      </c>
      <c r="K53" s="80">
        <f t="shared" si="22"/>
        <v>0</v>
      </c>
      <c r="L53" s="6" t="str">
        <f t="shared" si="0"/>
        <v/>
      </c>
      <c r="M53" s="42">
        <f t="shared" si="3"/>
        <v>0.2</v>
      </c>
      <c r="Q53" s="119"/>
    </row>
    <row r="54" spans="1:17" ht="37.5" customHeight="1" thickBot="1">
      <c r="A54" s="124" t="s">
        <v>45</v>
      </c>
      <c r="B54" s="125"/>
      <c r="C54" s="125"/>
      <c r="D54" s="125"/>
      <c r="E54" s="125"/>
      <c r="F54" s="125"/>
      <c r="G54" s="125"/>
      <c r="H54" s="48"/>
      <c r="I54" s="49"/>
      <c r="M54" s="50">
        <f>O54*20</f>
        <v>7</v>
      </c>
      <c r="N54" s="51" t="str">
        <f>(IF(AND(COUNTIF(N3:N53,"PB")&gt;4,N48&lt;&gt;"PB"),"INCORRECT","CORRECT"))</f>
        <v>CORRECT</v>
      </c>
      <c r="O54" s="52">
        <f>SUM(J13:J17)*I12+SUM(J7:J11)*I6+SUM(J4:J5)*I3+SUM(J19:J21)*I18+SUM(J23:J25)*I22+SUM(J27:J34)*I26+SUM(J36:J41)*I35+SUM(J43:J47)*I42</f>
        <v>0.35</v>
      </c>
      <c r="P54" s="66">
        <f>(K3+K6+K12+K18+K22+K26+K35+K42+K48)</f>
        <v>0</v>
      </c>
      <c r="Q54" s="53" t="s">
        <v>32</v>
      </c>
    </row>
    <row r="55" spans="1:17" ht="17" thickBot="1">
      <c r="A55" s="126" t="s">
        <v>8</v>
      </c>
      <c r="B55" s="127"/>
      <c r="C55" s="127"/>
      <c r="D55" s="54"/>
      <c r="E55" s="149" t="str">
        <f>IF(AND(E59="CORRECT",E62="CORRECT",H2=0),P54,"Incomplet")</f>
        <v>Incomplet</v>
      </c>
      <c r="F55" s="150"/>
      <c r="G55" s="150"/>
      <c r="H55" s="150"/>
      <c r="I55" s="83" t="s">
        <v>2</v>
      </c>
      <c r="J55" s="108"/>
      <c r="K55" s="108"/>
      <c r="L55" s="108"/>
      <c r="M55" s="108"/>
      <c r="N55" s="108"/>
      <c r="O55" s="108"/>
      <c r="P55" s="108"/>
      <c r="Q55" s="109"/>
    </row>
    <row r="56" spans="1:17" ht="40.25" customHeight="1" thickBot="1">
      <c r="A56" s="128" t="s">
        <v>16</v>
      </c>
      <c r="B56" s="129"/>
      <c r="C56" s="129"/>
      <c r="D56" s="54"/>
      <c r="E56" s="110"/>
      <c r="F56" s="111"/>
      <c r="G56" s="111"/>
      <c r="H56" s="111"/>
      <c r="I56" s="84" t="s">
        <v>3</v>
      </c>
      <c r="J56" s="108"/>
      <c r="K56" s="108"/>
      <c r="L56" s="108"/>
      <c r="M56" s="108"/>
      <c r="N56" s="108"/>
      <c r="O56" s="108"/>
      <c r="P56" s="108"/>
      <c r="Q56" s="109"/>
    </row>
    <row r="57" spans="1:17" ht="15" thickBot="1">
      <c r="A57" s="147"/>
      <c r="B57" s="148"/>
      <c r="C57" s="148"/>
      <c r="D57" s="148"/>
      <c r="E57" s="148"/>
      <c r="F57" s="148"/>
      <c r="G57" s="148"/>
      <c r="H57" s="148"/>
      <c r="I57" s="148"/>
      <c r="Q57" s="104"/>
    </row>
    <row r="58" spans="1:17" ht="21.75" customHeight="1">
      <c r="A58" s="144" t="s">
        <v>4</v>
      </c>
      <c r="B58" s="145"/>
      <c r="C58" s="146"/>
      <c r="D58" s="56"/>
      <c r="E58" s="136" t="s">
        <v>44</v>
      </c>
      <c r="F58" s="137"/>
      <c r="G58" s="137"/>
      <c r="H58" s="169"/>
      <c r="I58" s="170"/>
      <c r="Q58" s="55"/>
    </row>
    <row r="59" spans="1:17" ht="35" customHeight="1" thickBot="1">
      <c r="A59" s="151" t="s">
        <v>17</v>
      </c>
      <c r="B59" s="152"/>
      <c r="C59" s="153"/>
      <c r="D59" s="56"/>
      <c r="E59" s="140" t="str">
        <f>N54</f>
        <v>CORRECT</v>
      </c>
      <c r="F59" s="141"/>
      <c r="G59" s="141"/>
      <c r="H59" s="171"/>
      <c r="I59" s="172"/>
      <c r="Q59" s="55"/>
    </row>
    <row r="60" spans="1:17" ht="21.75" customHeight="1">
      <c r="A60" s="154"/>
      <c r="B60" s="155"/>
      <c r="C60" s="156"/>
      <c r="D60" s="56"/>
      <c r="E60" s="142" t="s">
        <v>14</v>
      </c>
      <c r="F60" s="143"/>
      <c r="G60" s="143"/>
      <c r="H60" s="173" t="s">
        <v>43</v>
      </c>
      <c r="I60" s="174"/>
      <c r="Q60" s="55"/>
    </row>
    <row r="61" spans="1:17" ht="47.5" customHeight="1" thickBot="1">
      <c r="A61" s="157"/>
      <c r="B61" s="158"/>
      <c r="C61" s="159"/>
      <c r="D61" s="56"/>
      <c r="E61" s="138">
        <f>COUNTIF(C4:C53,"OUI")/COUNTA(C4:C5,C7:C11,C13:C17,C19:C47,C49:C53)</f>
        <v>0.23809523809523808</v>
      </c>
      <c r="F61" s="139"/>
      <c r="G61" s="139"/>
      <c r="H61" s="175"/>
      <c r="I61" s="176"/>
      <c r="Q61" s="55"/>
    </row>
    <row r="62" spans="1:17" ht="20" customHeight="1" thickBot="1">
      <c r="A62" s="96"/>
      <c r="B62" s="97"/>
      <c r="C62" s="98"/>
      <c r="D62" s="57"/>
      <c r="E62" s="140" t="str">
        <f>IF(E61&gt;20%,"CORRECT","INCORRECT")</f>
        <v>CORRECT</v>
      </c>
      <c r="F62" s="141"/>
      <c r="G62" s="141"/>
      <c r="H62" s="177"/>
      <c r="I62" s="178"/>
      <c r="Q62" s="55"/>
    </row>
    <row r="63" spans="1:17" ht="22.5" customHeight="1" thickBot="1">
      <c r="A63" s="134" t="s">
        <v>5</v>
      </c>
      <c r="B63" s="135"/>
      <c r="C63" s="99" t="s">
        <v>6</v>
      </c>
      <c r="D63" s="58"/>
      <c r="F63" s="59"/>
      <c r="G63" s="59"/>
      <c r="H63" s="59"/>
      <c r="Q63" s="55"/>
    </row>
    <row r="64" spans="1:17" ht="26" customHeight="1" thickBot="1">
      <c r="A64" s="100"/>
      <c r="B64" s="101"/>
      <c r="C64" s="102"/>
      <c r="D64" s="54"/>
      <c r="E64" s="166" t="s">
        <v>7</v>
      </c>
      <c r="F64" s="167"/>
      <c r="G64" s="167"/>
      <c r="H64" s="167"/>
      <c r="I64" s="168"/>
      <c r="Q64" s="55"/>
    </row>
    <row r="65" spans="1:17" ht="26" customHeight="1">
      <c r="A65" s="100"/>
      <c r="B65" s="101"/>
      <c r="C65" s="102"/>
      <c r="D65" s="54"/>
      <c r="E65" s="160"/>
      <c r="F65" s="161"/>
      <c r="G65" s="161"/>
      <c r="H65" s="161"/>
      <c r="I65" s="162"/>
      <c r="Q65" s="55"/>
    </row>
    <row r="66" spans="1:17" ht="26" customHeight="1" thickBot="1">
      <c r="A66" s="179"/>
      <c r="B66" s="180"/>
      <c r="C66" s="103"/>
      <c r="D66" s="60"/>
      <c r="E66" s="163"/>
      <c r="F66" s="164"/>
      <c r="G66" s="164"/>
      <c r="H66" s="164"/>
      <c r="I66" s="165"/>
      <c r="J66" s="85"/>
      <c r="K66" s="86"/>
      <c r="L66" s="61"/>
      <c r="M66" s="61"/>
      <c r="N66" s="62"/>
      <c r="O66" s="62"/>
      <c r="P66" s="63"/>
      <c r="Q66" s="64"/>
    </row>
  </sheetData>
  <sheetProtection algorithmName="SHA-512" hashValue="layFQ8DWCNag3brQCzhoPxzoS92hyx87dZlG5d0QSaUssIK2yx3jCGLSlleltNUo5u8quD0OchUEOqhd/uVcLw==" saltValue="Rb4dEzPJsNkGDrYfakF1rA==" spinCount="100000" sheet="1" objects="1" scenarios="1"/>
  <customSheetViews>
    <customSheetView guid="{3BB7A45E-33AA-4D17-9C38-AD9C4BD31B32}" scale="70" showPageBreaks="1" fitToPage="1" printArea="1" hiddenColumns="1">
      <pane ySplit="2" topLeftCell="A3" activePane="bottomLeft" state="frozenSplit"/>
      <selection pane="bottomLeft" activeCell="A13" sqref="A13"/>
      <pageMargins left="0.7" right="0.7" top="0.75" bottom="0.75" header="0.3" footer="0.3"/>
      <pageSetup paperSize="8" scale="82" orientation="landscape"/>
    </customSheetView>
    <customSheetView guid="{13CAE99E-1326-41E6-A214-B3512518385D}" scale="70" fitToPage="1" hiddenColumns="1">
      <selection activeCell="B2" sqref="B2"/>
      <pageMargins left="0.7" right="0.7" top="0.75" bottom="0.75" header="0.3" footer="0.3"/>
      <pageSetup paperSize="8" scale="55" orientation="landscape"/>
    </customSheetView>
    <customSheetView guid="{58D11F85-1728-46EC-8846-1A90263BE3AD}" scale="70" showPageBreaks="1" printArea="1" hiddenColumns="1" topLeftCell="A18">
      <selection activeCell="K33" sqref="K33:R34"/>
      <pageMargins left="0.7" right="0.7" top="0.75" bottom="0.75" header="0.3" footer="0.3"/>
      <pageSetup paperSize="8" scale="77" orientation="landscape"/>
    </customSheetView>
  </customSheetViews>
  <mergeCells count="40">
    <mergeCell ref="Q18:Q21"/>
    <mergeCell ref="Q22:Q25"/>
    <mergeCell ref="Q26:Q34"/>
    <mergeCell ref="Q35:Q41"/>
    <mergeCell ref="Q42:Q47"/>
    <mergeCell ref="E65:I66"/>
    <mergeCell ref="E64:I64"/>
    <mergeCell ref="H58:I59"/>
    <mergeCell ref="H60:I62"/>
    <mergeCell ref="A66:B66"/>
    <mergeCell ref="A12:G12"/>
    <mergeCell ref="A63:B63"/>
    <mergeCell ref="E58:G58"/>
    <mergeCell ref="E61:G61"/>
    <mergeCell ref="E62:G62"/>
    <mergeCell ref="E59:G59"/>
    <mergeCell ref="E60:G60"/>
    <mergeCell ref="A58:C58"/>
    <mergeCell ref="A57:I57"/>
    <mergeCell ref="E55:H55"/>
    <mergeCell ref="A35:G35"/>
    <mergeCell ref="A42:G42"/>
    <mergeCell ref="A59:C59"/>
    <mergeCell ref="A60:C61"/>
    <mergeCell ref="C1:K1"/>
    <mergeCell ref="J55:Q56"/>
    <mergeCell ref="E56:H56"/>
    <mergeCell ref="Q3:Q5"/>
    <mergeCell ref="Q6:Q11"/>
    <mergeCell ref="Q12:Q17"/>
    <mergeCell ref="Q48:Q53"/>
    <mergeCell ref="A6:G6"/>
    <mergeCell ref="A18:G18"/>
    <mergeCell ref="A54:G54"/>
    <mergeCell ref="A55:C55"/>
    <mergeCell ref="A56:C56"/>
    <mergeCell ref="A48:G48"/>
    <mergeCell ref="A22:G22"/>
    <mergeCell ref="A26:G26"/>
    <mergeCell ref="A3:G3"/>
  </mergeCells>
  <phoneticPr fontId="46" type="noConversion"/>
  <conditionalFormatting sqref="C4:C5">
    <cfRule type="cellIs" dxfId="16" priority="16" operator="equal">
      <formula>"OUI"</formula>
    </cfRule>
    <cfRule type="cellIs" dxfId="15" priority="15" operator="equal">
      <formula>"NON"</formula>
    </cfRule>
  </conditionalFormatting>
  <conditionalFormatting sqref="C7:C11">
    <cfRule type="cellIs" dxfId="14" priority="14" operator="equal">
      <formula>"OUI"</formula>
    </cfRule>
    <cfRule type="cellIs" dxfId="13" priority="13" operator="equal">
      <formula>"NON"</formula>
    </cfRule>
  </conditionalFormatting>
  <conditionalFormatting sqref="C13:C17">
    <cfRule type="cellIs" dxfId="12" priority="12" operator="equal">
      <formula>"OUI"</formula>
    </cfRule>
    <cfRule type="cellIs" dxfId="11" priority="11" operator="equal">
      <formula>"NON"</formula>
    </cfRule>
  </conditionalFormatting>
  <conditionalFormatting sqref="C19:C21 C23:C25 C27:C34 C36:C41 C43:C47">
    <cfRule type="cellIs" dxfId="10" priority="9" operator="equal">
      <formula>"NON"</formula>
    </cfRule>
    <cfRule type="cellIs" dxfId="9" priority="10" operator="equal">
      <formula>"OUI"</formula>
    </cfRule>
  </conditionalFormatting>
  <conditionalFormatting sqref="C49:C53">
    <cfRule type="cellIs" dxfId="8" priority="8" operator="equal">
      <formula>"OUI"</formula>
    </cfRule>
    <cfRule type="cellIs" dxfId="7" priority="7" operator="equal">
      <formula>"NON"</formula>
    </cfRule>
  </conditionalFormatting>
  <conditionalFormatting sqref="E61">
    <cfRule type="cellIs" dxfId="6" priority="6" operator="greaterThan">
      <formula>0.5</formula>
    </cfRule>
    <cfRule type="cellIs" dxfId="5" priority="5" operator="lessThanOrEqual">
      <formula>0.5</formula>
    </cfRule>
  </conditionalFormatting>
  <conditionalFormatting sqref="E59:G59">
    <cfRule type="containsText" dxfId="4" priority="1" operator="containsText" text="INCORRECT">
      <formula>NOT(ISERROR(SEARCH("INCORRECT",E59)))</formula>
    </cfRule>
    <cfRule type="containsText" dxfId="3" priority="2" operator="containsText" text="CORRECT">
      <formula>NOT(ISERROR(SEARCH("CORRECT",E59)))</formula>
    </cfRule>
  </conditionalFormatting>
  <conditionalFormatting sqref="E62:G62">
    <cfRule type="containsText" dxfId="2" priority="4" operator="containsText" text="CORRECT">
      <formula>NOT(ISERROR(SEARCH("CORRECT",E62)))</formula>
    </cfRule>
    <cfRule type="containsText" dxfId="1" priority="3" operator="containsText" text="INCORRECT">
      <formula>NOT(ISERROR(SEARCH("INCORRECT",E62)))</formula>
    </cfRule>
  </conditionalFormatting>
  <conditionalFormatting sqref="H4:H53">
    <cfRule type="containsText" dxfId="0" priority="17" operator="containsText" text="◄">
      <formula>NOT(ISERROR(SEARCH("◄",H4)))</formula>
    </cfRule>
  </conditionalFormatting>
  <dataValidations count="1">
    <dataValidation type="list" allowBlank="1" showInputMessage="1" showErrorMessage="1" sqref="C4:C5 C7:C11 C13:C17 C19:C47" xr:uid="{00000000-0002-0000-0000-000000000000}">
      <formula1>"OUI,NON"</formula1>
    </dataValidation>
  </dataValidations>
  <pageMargins left="0.25" right="0.23000000000000004" top="0.35000000000000003" bottom="0.35000000000000003" header="0.30000000000000004" footer="0.30000000000000004"/>
  <pageSetup paperSize="8" scale="56" orientation="portrait"/>
  <drawing r:id="rId1"/>
  <legacy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59"/>
  <sheetViews>
    <sheetView showGridLines="0" topLeftCell="A18" zoomScale="55" zoomScaleNormal="55" zoomScaleSheetLayoutView="50" zoomScalePageLayoutView="55" workbookViewId="0">
      <selection activeCell="A5" sqref="A5"/>
    </sheetView>
  </sheetViews>
  <sheetFormatPr baseColWidth="10" defaultColWidth="11.5" defaultRowHeight="20"/>
  <cols>
    <col min="1" max="1" width="66.1640625" style="13" customWidth="1"/>
    <col min="2" max="2" width="100" style="13" customWidth="1"/>
    <col min="3" max="16384" width="11.5" style="13"/>
  </cols>
  <sheetData>
    <row r="1" spans="1:2" ht="74.5" customHeight="1" thickBot="1">
      <c r="A1" s="182" t="s">
        <v>169</v>
      </c>
      <c r="B1" s="183"/>
    </row>
    <row r="2" spans="1:2" ht="409.25" customHeight="1" thickBot="1">
      <c r="A2" s="15"/>
      <c r="B2" s="14"/>
    </row>
    <row r="3" spans="1:2" s="88" customFormat="1" ht="43" customHeight="1">
      <c r="A3" s="90" t="s">
        <v>0</v>
      </c>
      <c r="B3" s="90" t="s">
        <v>1</v>
      </c>
    </row>
    <row r="4" spans="1:2" s="88" customFormat="1" ht="43" customHeight="1">
      <c r="A4" s="181" t="s">
        <v>47</v>
      </c>
      <c r="B4" s="181"/>
    </row>
    <row r="5" spans="1:2" s="88" customFormat="1" ht="152">
      <c r="A5" s="94" t="s">
        <v>134</v>
      </c>
      <c r="B5" s="91" t="s">
        <v>93</v>
      </c>
    </row>
    <row r="6" spans="1:2" s="88" customFormat="1" ht="95">
      <c r="A6" s="94" t="s">
        <v>135</v>
      </c>
      <c r="B6" s="91" t="s">
        <v>92</v>
      </c>
    </row>
    <row r="7" spans="1:2" s="88" customFormat="1" ht="18">
      <c r="A7" s="181" t="s">
        <v>91</v>
      </c>
      <c r="B7" s="181"/>
    </row>
    <row r="8" spans="1:2" s="88" customFormat="1" ht="38">
      <c r="A8" s="94" t="s">
        <v>136</v>
      </c>
      <c r="B8" s="91" t="s">
        <v>94</v>
      </c>
    </row>
    <row r="9" spans="1:2" s="88" customFormat="1" ht="57">
      <c r="A9" s="94" t="s">
        <v>137</v>
      </c>
      <c r="B9" s="91" t="s">
        <v>95</v>
      </c>
    </row>
    <row r="10" spans="1:2" s="88" customFormat="1" ht="114">
      <c r="A10" s="94" t="s">
        <v>138</v>
      </c>
      <c r="B10" s="91" t="s">
        <v>96</v>
      </c>
    </row>
    <row r="11" spans="1:2" s="88" customFormat="1" ht="140">
      <c r="A11" s="94" t="s">
        <v>139</v>
      </c>
      <c r="B11" s="92" t="s">
        <v>97</v>
      </c>
    </row>
    <row r="12" spans="1:2" s="88" customFormat="1" ht="57">
      <c r="A12" s="94" t="s">
        <v>140</v>
      </c>
      <c r="B12" s="91" t="s">
        <v>98</v>
      </c>
    </row>
    <row r="13" spans="1:2" s="88" customFormat="1" ht="18">
      <c r="A13" s="181" t="s">
        <v>48</v>
      </c>
      <c r="B13" s="181"/>
    </row>
    <row r="14" spans="1:2" s="88" customFormat="1" ht="57">
      <c r="A14" s="94" t="s">
        <v>141</v>
      </c>
      <c r="B14" s="91" t="s">
        <v>99</v>
      </c>
    </row>
    <row r="15" spans="1:2" s="88" customFormat="1" ht="40">
      <c r="A15" s="94" t="s">
        <v>142</v>
      </c>
      <c r="B15" s="92" t="s">
        <v>100</v>
      </c>
    </row>
    <row r="16" spans="1:2" s="88" customFormat="1" ht="95">
      <c r="A16" s="94" t="s">
        <v>143</v>
      </c>
      <c r="B16" s="91" t="s">
        <v>101</v>
      </c>
    </row>
    <row r="17" spans="1:2" s="88" customFormat="1" ht="40">
      <c r="A17" s="94" t="s">
        <v>144</v>
      </c>
      <c r="B17" s="92" t="s">
        <v>102</v>
      </c>
    </row>
    <row r="18" spans="1:2" s="88" customFormat="1" ht="95">
      <c r="A18" s="94" t="s">
        <v>145</v>
      </c>
      <c r="B18" s="91" t="s">
        <v>103</v>
      </c>
    </row>
    <row r="19" spans="1:2" s="88" customFormat="1" ht="18">
      <c r="A19" s="181" t="s">
        <v>49</v>
      </c>
      <c r="B19" s="181"/>
    </row>
    <row r="20" spans="1:2" s="88" customFormat="1" ht="57">
      <c r="A20" s="94" t="s">
        <v>146</v>
      </c>
      <c r="B20" s="91" t="s">
        <v>104</v>
      </c>
    </row>
    <row r="21" spans="1:2" s="88" customFormat="1" ht="76">
      <c r="A21" s="94" t="s">
        <v>147</v>
      </c>
      <c r="B21" s="91" t="s">
        <v>105</v>
      </c>
    </row>
    <row r="22" spans="1:2" s="88" customFormat="1" ht="57">
      <c r="A22" s="94" t="s">
        <v>148</v>
      </c>
      <c r="B22" s="91" t="s">
        <v>106</v>
      </c>
    </row>
    <row r="23" spans="1:2" s="88" customFormat="1" ht="18">
      <c r="A23" s="181" t="s">
        <v>130</v>
      </c>
      <c r="B23" s="181"/>
    </row>
    <row r="24" spans="1:2" s="88" customFormat="1" ht="57">
      <c r="A24" s="94" t="s">
        <v>149</v>
      </c>
      <c r="B24" s="93" t="s">
        <v>107</v>
      </c>
    </row>
    <row r="25" spans="1:2" s="88" customFormat="1" ht="95">
      <c r="A25" s="94" t="s">
        <v>148</v>
      </c>
      <c r="B25" s="93" t="s">
        <v>108</v>
      </c>
    </row>
    <row r="26" spans="1:2" s="88" customFormat="1" ht="38">
      <c r="A26" s="94" t="s">
        <v>150</v>
      </c>
      <c r="B26" s="93" t="s">
        <v>109</v>
      </c>
    </row>
    <row r="27" spans="1:2" s="88" customFormat="1" ht="18">
      <c r="A27" s="181" t="s">
        <v>131</v>
      </c>
      <c r="B27" s="181"/>
    </row>
    <row r="28" spans="1:2" s="88" customFormat="1" ht="57">
      <c r="A28" s="94" t="s">
        <v>151</v>
      </c>
      <c r="B28" s="93" t="s">
        <v>110</v>
      </c>
    </row>
    <row r="29" spans="1:2" s="88" customFormat="1" ht="19">
      <c r="A29" s="94" t="s">
        <v>152</v>
      </c>
      <c r="B29" s="91" t="s">
        <v>111</v>
      </c>
    </row>
    <row r="30" spans="1:2" s="88" customFormat="1" ht="38">
      <c r="A30" s="94" t="s">
        <v>153</v>
      </c>
      <c r="B30" s="91" t="s">
        <v>112</v>
      </c>
    </row>
    <row r="31" spans="1:2" s="88" customFormat="1" ht="19">
      <c r="A31" s="94" t="s">
        <v>154</v>
      </c>
      <c r="B31" s="91" t="s">
        <v>113</v>
      </c>
    </row>
    <row r="32" spans="1:2" s="88" customFormat="1" ht="38">
      <c r="A32" s="94" t="s">
        <v>155</v>
      </c>
      <c r="B32" s="93" t="s">
        <v>114</v>
      </c>
    </row>
    <row r="33" spans="1:2" s="88" customFormat="1" ht="38">
      <c r="A33" s="94" t="s">
        <v>156</v>
      </c>
      <c r="B33" s="93" t="s">
        <v>115</v>
      </c>
    </row>
    <row r="34" spans="1:2" s="88" customFormat="1" ht="38">
      <c r="A34" s="94" t="s">
        <v>157</v>
      </c>
      <c r="B34" s="93" t="s">
        <v>116</v>
      </c>
    </row>
    <row r="35" spans="1:2" s="88" customFormat="1" ht="76">
      <c r="A35" s="94" t="s">
        <v>158</v>
      </c>
      <c r="B35" s="93" t="s">
        <v>117</v>
      </c>
    </row>
    <row r="36" spans="1:2" s="88" customFormat="1" ht="18">
      <c r="A36" s="181" t="s">
        <v>132</v>
      </c>
      <c r="B36" s="181"/>
    </row>
    <row r="37" spans="1:2" s="88" customFormat="1" ht="38">
      <c r="A37" s="94" t="s">
        <v>159</v>
      </c>
      <c r="B37" s="93" t="s">
        <v>118</v>
      </c>
    </row>
    <row r="38" spans="1:2" s="88" customFormat="1" ht="38">
      <c r="A38" s="94" t="s">
        <v>160</v>
      </c>
      <c r="B38" s="93" t="s">
        <v>119</v>
      </c>
    </row>
    <row r="39" spans="1:2" s="88" customFormat="1" ht="57">
      <c r="A39" s="94" t="s">
        <v>161</v>
      </c>
      <c r="B39" s="93" t="s">
        <v>120</v>
      </c>
    </row>
    <row r="40" spans="1:2" s="88" customFormat="1" ht="19">
      <c r="A40" s="94" t="s">
        <v>162</v>
      </c>
      <c r="B40" s="91" t="s">
        <v>121</v>
      </c>
    </row>
    <row r="41" spans="1:2" s="88" customFormat="1" ht="38">
      <c r="A41" s="94" t="s">
        <v>163</v>
      </c>
      <c r="B41" s="91" t="s">
        <v>122</v>
      </c>
    </row>
    <row r="42" spans="1:2" s="88" customFormat="1" ht="38">
      <c r="A42" s="94" t="s">
        <v>164</v>
      </c>
      <c r="B42" s="91" t="s">
        <v>123</v>
      </c>
    </row>
    <row r="43" spans="1:2" s="88" customFormat="1" ht="18">
      <c r="A43" s="181" t="s">
        <v>133</v>
      </c>
      <c r="B43" s="181"/>
    </row>
    <row r="44" spans="1:2" s="88" customFormat="1" ht="57">
      <c r="A44" s="94" t="s">
        <v>165</v>
      </c>
      <c r="B44" s="93" t="s">
        <v>125</v>
      </c>
    </row>
    <row r="45" spans="1:2" s="88" customFormat="1" ht="38">
      <c r="A45" s="93" t="s">
        <v>124</v>
      </c>
      <c r="B45" s="93" t="s">
        <v>126</v>
      </c>
    </row>
    <row r="46" spans="1:2" s="88" customFormat="1" ht="38">
      <c r="A46" s="94" t="s">
        <v>166</v>
      </c>
      <c r="B46" s="93" t="s">
        <v>127</v>
      </c>
    </row>
    <row r="47" spans="1:2" s="88" customFormat="1" ht="38">
      <c r="A47" s="94" t="s">
        <v>167</v>
      </c>
      <c r="B47" s="93" t="s">
        <v>128</v>
      </c>
    </row>
    <row r="48" spans="1:2" s="88" customFormat="1" ht="57">
      <c r="A48" s="94" t="s">
        <v>168</v>
      </c>
      <c r="B48" s="93" t="s">
        <v>129</v>
      </c>
    </row>
    <row r="49" spans="2:2" s="88" customFormat="1" ht="18">
      <c r="B49" s="89"/>
    </row>
    <row r="50" spans="2:2" s="88" customFormat="1" ht="18">
      <c r="B50" s="89"/>
    </row>
    <row r="51" spans="2:2" s="88" customFormat="1" ht="18">
      <c r="B51" s="89"/>
    </row>
    <row r="52" spans="2:2" s="88" customFormat="1" ht="18">
      <c r="B52" s="89"/>
    </row>
    <row r="53" spans="2:2" s="88" customFormat="1" ht="18">
      <c r="B53" s="89"/>
    </row>
    <row r="54" spans="2:2" s="88" customFormat="1" ht="18">
      <c r="B54" s="89"/>
    </row>
    <row r="55" spans="2:2" s="88" customFormat="1" ht="18">
      <c r="B55" s="89"/>
    </row>
    <row r="56" spans="2:2" s="88" customFormat="1" ht="18">
      <c r="B56" s="89"/>
    </row>
    <row r="57" spans="2:2">
      <c r="B57" s="87"/>
    </row>
    <row r="58" spans="2:2">
      <c r="B58" s="87"/>
    </row>
    <row r="59" spans="2:2">
      <c r="B59" s="87"/>
    </row>
  </sheetData>
  <sheetProtection algorithmName="SHA-512" hashValue="EU7HBlJy1MnaHp3ZDxJ18x5/Ag1H2GG/hSs3t8Ov6XTOtJfjYqCk6gK1Pw/mnpim1X3u7X1hW/kkZwallkDhqw==" saltValue="pkJl/6UFC6+Go6kUA0WxqA==" spinCount="100000" sheet="1" objects="1" scenarios="1"/>
  <customSheetViews>
    <customSheetView guid="{3BB7A45E-33AA-4D17-9C38-AD9C4BD31B32}" scale="55" showPageBreaks="1" showGridLines="0" fitToPage="1" printArea="1">
      <selection activeCell="D2" sqref="D2"/>
      <pageMargins left="0.7" right="0.7" top="0.75" bottom="0.75" header="0.3" footer="0.3"/>
      <printOptions horizontalCentered="1" verticalCentered="1"/>
      <pageSetup paperSize="9" scale="49" orientation="portrait"/>
    </customSheetView>
    <customSheetView guid="{58D11F85-1728-46EC-8846-1A90263BE3AD}" scale="55" showPageBreaks="1" showGridLines="0" fitToPage="1" printArea="1">
      <selection activeCell="D2" sqref="D2"/>
      <pageMargins left="0.7" right="0.7" top="0.75" bottom="0.75" header="0.3" footer="0.3"/>
      <printOptions horizontalCentered="1" verticalCentered="1"/>
      <pageSetup paperSize="9" scale="60" orientation="portrait"/>
    </customSheetView>
  </customSheetViews>
  <mergeCells count="9">
    <mergeCell ref="A4:B4"/>
    <mergeCell ref="A7:B7"/>
    <mergeCell ref="A1:B1"/>
    <mergeCell ref="A43:B43"/>
    <mergeCell ref="A13:B13"/>
    <mergeCell ref="A19:B19"/>
    <mergeCell ref="A23:B23"/>
    <mergeCell ref="A27:B27"/>
    <mergeCell ref="A36:B36"/>
  </mergeCells>
  <printOptions horizontalCentered="1" verticalCentered="1"/>
  <pageMargins left="0.23622047244094491" right="0.23622047244094491" top="0.35433070866141736" bottom="0.35433070866141736" header="0.31496062992125984" footer="0.31496062992125984"/>
  <pageSetup paperSize="9" scale="59" orientation="portrait"/>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Evaluation U61</vt:lpstr>
      <vt:lpstr>AIDE à l'Evaluation U61</vt:lpstr>
      <vt:lpstr>'AIDE à l''Evaluation U61'!Zone_d_impression</vt:lpstr>
      <vt:lpstr>'Evaluation U61'!Zone_d_impression</vt:lpstr>
    </vt:vector>
  </TitlesOfParts>
  <Company>ACADEMIE DE MONTPELLIER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Monin Thierry</dc:creator>
  <cp:lastModifiedBy>CAROLE FABRE</cp:lastModifiedBy>
  <cp:lastPrinted>2018-12-16T16:13:40Z</cp:lastPrinted>
  <dcterms:created xsi:type="dcterms:W3CDTF">2015-01-07T17:35:44Z</dcterms:created>
  <dcterms:modified xsi:type="dcterms:W3CDTF">2023-12-19T14:00:20Z</dcterms:modified>
</cp:coreProperties>
</file>