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dglaiser\Desktop\Ressources\Référentiels BTS\Référentiel BTS AMCR\AMCR\2017\Grilles évaluations\"/>
    </mc:Choice>
  </mc:AlternateContent>
  <bookViews>
    <workbookView xWindow="0" yWindow="0" windowWidth="15330" windowHeight="5595" tabRatio="700" firstSheet="10" activeTab="13"/>
  </bookViews>
  <sheets>
    <sheet name="BILAN" sheetId="8" r:id="rId1"/>
    <sheet name="Evaluation U51 RP" sheetId="2" r:id="rId2"/>
    <sheet name="Evaluation U51 SP" sheetId="4" r:id="rId3"/>
    <sheet name="Synthèse U51" sheetId="6" r:id="rId4"/>
    <sheet name="Aide à l'évaluation U51" sheetId="5" r:id="rId5"/>
    <sheet name="Evaluation U52 RP" sheetId="9" r:id="rId6"/>
    <sheet name="Evaluation U52 SP" sheetId="10" r:id="rId7"/>
    <sheet name="Synthèse U52" sheetId="11" r:id="rId8"/>
    <sheet name="Aide à l'évaluation U52" sheetId="12" r:id="rId9"/>
    <sheet name="Evaluation U61S1" sheetId="13" r:id="rId10"/>
    <sheet name="Evaluation U61S2" sheetId="14" r:id="rId11"/>
    <sheet name="Synthèse U61" sheetId="16" r:id="rId12"/>
    <sheet name="Aide à l'évaluation U61" sheetId="15" r:id="rId13"/>
    <sheet name="Evaluation U62" sheetId="17" r:id="rId14"/>
    <sheet name="Aide à l'évaluation U62" sheetId="18" r:id="rId15"/>
  </sheets>
  <definedNames>
    <definedName name="membre_jury">BILAN!$A$30:$A$39</definedName>
    <definedName name="Z_13CAE99E_1326_41E6_A214_B3512518385D_.wvu.Cols" localSheetId="1" hidden="1">'Evaluation U51 RP'!#REF!,'Evaluation U51 RP'!$M:$N,'Evaluation U51 RP'!$P:$Q</definedName>
    <definedName name="Z_13CAE99E_1326_41E6_A214_B3512518385D_.wvu.Cols" localSheetId="2" hidden="1">'Evaluation U51 SP'!#REF!,'Evaluation U51 SP'!$L:$M,'Evaluation U51 SP'!$O:$P</definedName>
    <definedName name="Z_13CAE99E_1326_41E6_A214_B3512518385D_.wvu.Cols" localSheetId="5" hidden="1">'Evaluation U52 RP'!#REF!,'Evaluation U52 RP'!$L:$M,'Evaluation U52 RP'!$O:$P</definedName>
    <definedName name="Z_13CAE99E_1326_41E6_A214_B3512518385D_.wvu.Cols" localSheetId="6" hidden="1">'Evaluation U52 SP'!#REF!,'Evaluation U52 SP'!$L:$M,'Evaluation U52 SP'!$O:$P</definedName>
    <definedName name="Z_13CAE99E_1326_41E6_A214_B3512518385D_.wvu.Cols" localSheetId="9" hidden="1">'Evaluation U61S1'!#REF!,'Evaluation U61S1'!$L:$M,'Evaluation U61S1'!$O:$P</definedName>
    <definedName name="Z_13CAE99E_1326_41E6_A214_B3512518385D_.wvu.Cols" localSheetId="10" hidden="1">'Evaluation U61S2'!#REF!,'Evaluation U61S2'!$L:$M,'Evaluation U61S2'!$O:$P</definedName>
    <definedName name="Z_13CAE99E_1326_41E6_A214_B3512518385D_.wvu.Cols" localSheetId="13" hidden="1">'Evaluation U62'!#REF!,'Evaluation U62'!$L:$M,'Evaluation U62'!$O:$P</definedName>
    <definedName name="Z_13CAE99E_1326_41E6_A214_B3512518385D_.wvu.PrintArea" localSheetId="1" hidden="1">'Evaluation U51 RP'!$B$1:$R$25</definedName>
    <definedName name="Z_13CAE99E_1326_41E6_A214_B3512518385D_.wvu.PrintArea" localSheetId="2" hidden="1">'Evaluation U51 SP'!$B$1:$Q$21</definedName>
    <definedName name="Z_13CAE99E_1326_41E6_A214_B3512518385D_.wvu.PrintArea" localSheetId="5" hidden="1">'Evaluation U52 RP'!$B$1:$Q$36</definedName>
    <definedName name="Z_13CAE99E_1326_41E6_A214_B3512518385D_.wvu.PrintArea" localSheetId="6" hidden="1">'Evaluation U52 SP'!$B$1:$Q$30</definedName>
    <definedName name="Z_13CAE99E_1326_41E6_A214_B3512518385D_.wvu.PrintArea" localSheetId="9" hidden="1">'Evaluation U61S1'!$B$1:$Q$21</definedName>
    <definedName name="Z_13CAE99E_1326_41E6_A214_B3512518385D_.wvu.PrintArea" localSheetId="10" hidden="1">'Evaluation U61S2'!$B$1:$Q$18</definedName>
    <definedName name="Z_13CAE99E_1326_41E6_A214_B3512518385D_.wvu.PrintArea" localSheetId="13" hidden="1">'Evaluation U62'!$B$1:$Q$32</definedName>
    <definedName name="Z_63E1F904_A1BA_4B6C_A8EA_2564A111FCBA_.wvu.Cols" localSheetId="1" hidden="1">'Evaluation U51 RP'!$C:$C,'Evaluation U51 RP'!$M:$Q</definedName>
    <definedName name="Z_63E1F904_A1BA_4B6C_A8EA_2564A111FCBA_.wvu.Cols" localSheetId="2" hidden="1">'Evaluation U51 SP'!#REF!,'Evaluation U51 SP'!$L:$P</definedName>
    <definedName name="Z_63E1F904_A1BA_4B6C_A8EA_2564A111FCBA_.wvu.Cols" localSheetId="5" hidden="1">'Evaluation U52 RP'!#REF!,'Evaluation U52 RP'!$L:$P</definedName>
    <definedName name="Z_63E1F904_A1BA_4B6C_A8EA_2564A111FCBA_.wvu.Cols" localSheetId="6" hidden="1">'Evaluation U52 SP'!#REF!,'Evaluation U52 SP'!$L:$P</definedName>
    <definedName name="Z_63E1F904_A1BA_4B6C_A8EA_2564A111FCBA_.wvu.Cols" localSheetId="9" hidden="1">'Evaluation U61S1'!#REF!,'Evaluation U61S1'!$L:$P</definedName>
    <definedName name="Z_63E1F904_A1BA_4B6C_A8EA_2564A111FCBA_.wvu.Cols" localSheetId="10" hidden="1">'Evaluation U61S2'!#REF!,'Evaluation U61S2'!$L:$P</definedName>
    <definedName name="Z_63E1F904_A1BA_4B6C_A8EA_2564A111FCBA_.wvu.Cols" localSheetId="13" hidden="1">'Evaluation U62'!#REF!,'Evaluation U62'!$L:$P</definedName>
    <definedName name="Z_63E1F904_A1BA_4B6C_A8EA_2564A111FCBA_.wvu.PrintArea" localSheetId="1" hidden="1">'Evaluation U51 RP'!$B$1:$R$25</definedName>
    <definedName name="Z_63E1F904_A1BA_4B6C_A8EA_2564A111FCBA_.wvu.PrintArea" localSheetId="2" hidden="1">'Evaluation U51 SP'!$B$1:$Q$21</definedName>
    <definedName name="Z_63E1F904_A1BA_4B6C_A8EA_2564A111FCBA_.wvu.PrintArea" localSheetId="5" hidden="1">'Evaluation U52 RP'!$B$1:$Q$36</definedName>
    <definedName name="Z_63E1F904_A1BA_4B6C_A8EA_2564A111FCBA_.wvu.PrintArea" localSheetId="6" hidden="1">'Evaluation U52 SP'!$B$1:$Q$30</definedName>
    <definedName name="Z_63E1F904_A1BA_4B6C_A8EA_2564A111FCBA_.wvu.PrintArea" localSheetId="9" hidden="1">'Evaluation U61S1'!$B$1:$Q$21</definedName>
    <definedName name="Z_63E1F904_A1BA_4B6C_A8EA_2564A111FCBA_.wvu.PrintArea" localSheetId="10" hidden="1">'Evaluation U61S2'!$B$1:$Q$18</definedName>
    <definedName name="Z_63E1F904_A1BA_4B6C_A8EA_2564A111FCBA_.wvu.PrintArea" localSheetId="13" hidden="1">'Evaluation U62'!$B$1:$Q$32</definedName>
    <definedName name="Z_E226B775_EFC5_4E9C_AC92_7B73BDED665D_.wvu.Cols" localSheetId="1" hidden="1">'Evaluation U51 RP'!$C:$C,'Evaluation U51 RP'!#REF!,'Evaluation U51 RP'!$P:$P</definedName>
    <definedName name="Z_E226B775_EFC5_4E9C_AC92_7B73BDED665D_.wvu.Cols" localSheetId="2" hidden="1">'Evaluation U51 SP'!#REF!,'Evaluation U51 SP'!#REF!,'Evaluation U51 SP'!$O:$O</definedName>
    <definedName name="Z_E226B775_EFC5_4E9C_AC92_7B73BDED665D_.wvu.Cols" localSheetId="5" hidden="1">'Evaluation U52 RP'!#REF!,'Evaluation U52 RP'!#REF!,'Evaluation U52 RP'!$O:$O</definedName>
    <definedName name="Z_E226B775_EFC5_4E9C_AC92_7B73BDED665D_.wvu.Cols" localSheetId="6" hidden="1">'Evaluation U52 SP'!#REF!,'Evaluation U52 SP'!#REF!,'Evaluation U52 SP'!$O:$O</definedName>
    <definedName name="Z_E226B775_EFC5_4E9C_AC92_7B73BDED665D_.wvu.Cols" localSheetId="9" hidden="1">'Evaluation U61S1'!#REF!,'Evaluation U61S1'!#REF!,'Evaluation U61S1'!$O:$O</definedName>
    <definedName name="Z_E226B775_EFC5_4E9C_AC92_7B73BDED665D_.wvu.Cols" localSheetId="10" hidden="1">'Evaluation U61S2'!#REF!,'Evaluation U61S2'!#REF!,'Evaluation U61S2'!$O:$O</definedName>
    <definedName name="Z_E226B775_EFC5_4E9C_AC92_7B73BDED665D_.wvu.Cols" localSheetId="13" hidden="1">'Evaluation U62'!#REF!,'Evaluation U62'!#REF!,'Evaluation U62'!$O:$O</definedName>
    <definedName name="Z_E226B775_EFC5_4E9C_AC92_7B73BDED665D_.wvu.PrintArea" localSheetId="1" hidden="1">'Evaluation U51 RP'!$B$1:$R$25</definedName>
    <definedName name="Z_E226B775_EFC5_4E9C_AC92_7B73BDED665D_.wvu.PrintArea" localSheetId="2" hidden="1">'Evaluation U51 SP'!$B$1:$Q$21</definedName>
    <definedName name="Z_E226B775_EFC5_4E9C_AC92_7B73BDED665D_.wvu.PrintArea" localSheetId="5" hidden="1">'Evaluation U52 RP'!$B$1:$Q$36</definedName>
    <definedName name="Z_E226B775_EFC5_4E9C_AC92_7B73BDED665D_.wvu.PrintArea" localSheetId="6" hidden="1">'Evaluation U52 SP'!$B$1:$Q$30</definedName>
    <definedName name="Z_E226B775_EFC5_4E9C_AC92_7B73BDED665D_.wvu.PrintArea" localSheetId="9" hidden="1">'Evaluation U61S1'!$B$1:$Q$21</definedName>
    <definedName name="Z_E226B775_EFC5_4E9C_AC92_7B73BDED665D_.wvu.PrintArea" localSheetId="10" hidden="1">'Evaluation U61S2'!$B$1:$Q$18</definedName>
    <definedName name="Z_E226B775_EFC5_4E9C_AC92_7B73BDED665D_.wvu.PrintArea" localSheetId="13" hidden="1">'Evaluation U62'!$B$1:$Q$32</definedName>
    <definedName name="_xlnm.Print_Area" localSheetId="0">BILAN!$A$1:$G$45</definedName>
    <definedName name="_xlnm.Print_Area" localSheetId="1">'Evaluation U51 RP'!$B$1:$R$25</definedName>
    <definedName name="_xlnm.Print_Area" localSheetId="2">'Evaluation U51 SP'!$B$1:$Q$21</definedName>
    <definedName name="_xlnm.Print_Area" localSheetId="5">'Evaluation U52 RP'!$B$1:$Q$36</definedName>
    <definedName name="_xlnm.Print_Area" localSheetId="6">'Evaluation U52 SP'!$A$1:$Q$30</definedName>
    <definedName name="_xlnm.Print_Area" localSheetId="9">'Evaluation U61S1'!$B$1:$Q$21</definedName>
    <definedName name="_xlnm.Print_Area" localSheetId="10">'Evaluation U61S2'!$B$1:$Q$18</definedName>
    <definedName name="_xlnm.Print_Area" localSheetId="13">'Evaluation U62'!$B$1:$Q$32</definedName>
  </definedNames>
  <calcPr calcId="162913" refMode="R1C1"/>
  <customWorkbookViews>
    <customWorkbookView name="impression" guid="{63E1F904-A1BA-4B6C-A8EA-2564A111FCBA}" maximized="1" xWindow="-9" yWindow="-9" windowWidth="1618" windowHeight="918" activeSheetId="2"/>
    <customWorkbookView name="tout" guid="{E226B775-EFC5-4E9C-AC92-7B73BDED665D}" maximized="1" xWindow="-9" yWindow="-9" windowWidth="1618" windowHeight="918" activeSheetId="2"/>
    <customWorkbookView name="impression avec indicaterus" guid="{13CAE99E-1326-41E6-A214-B3512518385D}" maximized="1" xWindow="-1929" yWindow="-9" windowWidth="1938" windowHeight="1098" activeSheetId="2"/>
  </customWorkbookViews>
</workbook>
</file>

<file path=xl/calcChain.xml><?xml version="1.0" encoding="utf-8"?>
<calcChain xmlns="http://schemas.openxmlformats.org/spreadsheetml/2006/main">
  <c r="B22" i="8" l="1"/>
  <c r="F22" i="8"/>
  <c r="B20" i="8"/>
  <c r="B18" i="8"/>
  <c r="Q1" i="17"/>
  <c r="J1" i="17"/>
  <c r="H1" i="17"/>
  <c r="M16" i="17"/>
  <c r="M17" i="17"/>
  <c r="M18" i="17"/>
  <c r="M19" i="17"/>
  <c r="J16" i="17" s="1"/>
  <c r="M12" i="17"/>
  <c r="M13" i="17"/>
  <c r="M14" i="17"/>
  <c r="M4" i="17"/>
  <c r="M5" i="17"/>
  <c r="M6" i="17"/>
  <c r="M7" i="17"/>
  <c r="M8" i="17"/>
  <c r="M9" i="17"/>
  <c r="J5" i="17" s="1"/>
  <c r="M10" i="17"/>
  <c r="C12" i="17"/>
  <c r="O12" i="17"/>
  <c r="P12" i="17" s="1"/>
  <c r="K12" i="17" s="1"/>
  <c r="J12" i="17"/>
  <c r="C13" i="17"/>
  <c r="O13" i="17"/>
  <c r="J13" i="17"/>
  <c r="P13" i="17"/>
  <c r="K13" i="17" s="1"/>
  <c r="C14" i="17"/>
  <c r="O14" i="17"/>
  <c r="J14" i="17"/>
  <c r="P14" i="17"/>
  <c r="K14" i="17" s="1"/>
  <c r="C4" i="17"/>
  <c r="O4" i="17"/>
  <c r="C5" i="17"/>
  <c r="O5" i="17"/>
  <c r="C6" i="17"/>
  <c r="O6" i="17"/>
  <c r="C7" i="17"/>
  <c r="O7" i="17"/>
  <c r="C8" i="17"/>
  <c r="O8" i="17"/>
  <c r="O9" i="17"/>
  <c r="O10" i="17"/>
  <c r="O19" i="17"/>
  <c r="L19" i="17"/>
  <c r="H19" i="17"/>
  <c r="O18" i="17"/>
  <c r="L18" i="17"/>
  <c r="H18" i="17" s="1"/>
  <c r="O17" i="17"/>
  <c r="J17" i="17"/>
  <c r="C17" i="17"/>
  <c r="L17" i="17"/>
  <c r="H17" i="17" s="1"/>
  <c r="O16" i="17"/>
  <c r="C16" i="17"/>
  <c r="L16" i="17"/>
  <c r="H16" i="17" s="1"/>
  <c r="L14" i="17"/>
  <c r="H14" i="17"/>
  <c r="L13" i="17"/>
  <c r="H13" i="17" s="1"/>
  <c r="L12" i="17"/>
  <c r="H12" i="17"/>
  <c r="L10" i="17"/>
  <c r="H10" i="17" s="1"/>
  <c r="L9" i="17"/>
  <c r="H9" i="17" s="1"/>
  <c r="L8" i="17"/>
  <c r="H8" i="17"/>
  <c r="L7" i="17"/>
  <c r="H7" i="17" s="1"/>
  <c r="L6" i="17"/>
  <c r="H6" i="17" s="1"/>
  <c r="L5" i="17"/>
  <c r="H5" i="17" s="1"/>
  <c r="L4" i="17"/>
  <c r="H4" i="17" s="1"/>
  <c r="E8" i="16"/>
  <c r="E9" i="16"/>
  <c r="E10" i="16"/>
  <c r="E11" i="16"/>
  <c r="F3" i="16"/>
  <c r="F2" i="16"/>
  <c r="F1" i="16"/>
  <c r="Q1" i="14"/>
  <c r="J1" i="14"/>
  <c r="H1" i="14"/>
  <c r="Q1" i="13"/>
  <c r="J1" i="13"/>
  <c r="H1" i="13"/>
  <c r="M4" i="14"/>
  <c r="M5" i="14"/>
  <c r="E11" i="14"/>
  <c r="E12" i="14"/>
  <c r="O4" i="14"/>
  <c r="J4" i="14"/>
  <c r="P4" i="14"/>
  <c r="K4" i="14"/>
  <c r="O5" i="14"/>
  <c r="J5" i="14"/>
  <c r="P5" i="14"/>
  <c r="K5" i="14"/>
  <c r="K3" i="14"/>
  <c r="E7" i="14"/>
  <c r="L5" i="14"/>
  <c r="H5" i="14"/>
  <c r="L4" i="14"/>
  <c r="H4" i="14"/>
  <c r="M4" i="13"/>
  <c r="M5" i="13"/>
  <c r="M6" i="13"/>
  <c r="C7" i="13"/>
  <c r="M7" i="13"/>
  <c r="C8" i="13"/>
  <c r="M8" i="13"/>
  <c r="E14" i="13"/>
  <c r="E15" i="13"/>
  <c r="O4" i="13"/>
  <c r="J4" i="13"/>
  <c r="P4" i="13"/>
  <c r="K4" i="13"/>
  <c r="O5" i="13"/>
  <c r="J5" i="13"/>
  <c r="P5" i="13"/>
  <c r="K5" i="13"/>
  <c r="C6" i="13"/>
  <c r="O6" i="13"/>
  <c r="J6" i="13"/>
  <c r="P6" i="13"/>
  <c r="K6" i="13"/>
  <c r="O7" i="13"/>
  <c r="J7" i="13"/>
  <c r="P7" i="13"/>
  <c r="K7" i="13"/>
  <c r="O8" i="13"/>
  <c r="J8" i="13"/>
  <c r="P8" i="13"/>
  <c r="K8" i="13"/>
  <c r="K3" i="13"/>
  <c r="E10" i="13"/>
  <c r="L8" i="13"/>
  <c r="H8" i="13"/>
  <c r="L7" i="13"/>
  <c r="H7" i="13"/>
  <c r="L6" i="13"/>
  <c r="H6" i="13"/>
  <c r="L5" i="13"/>
  <c r="H5" i="13"/>
  <c r="L4" i="13"/>
  <c r="H4" i="13"/>
  <c r="F3" i="11"/>
  <c r="F2" i="11"/>
  <c r="F1" i="11"/>
  <c r="Q1" i="10"/>
  <c r="J1" i="10"/>
  <c r="H1" i="10"/>
  <c r="J1" i="9"/>
  <c r="H1" i="9"/>
  <c r="H1" i="4"/>
  <c r="J1" i="4"/>
  <c r="Q1" i="9"/>
  <c r="E8" i="11"/>
  <c r="E9" i="11"/>
  <c r="E10" i="11"/>
  <c r="C4" i="10"/>
  <c r="O4" i="10"/>
  <c r="M4" i="10"/>
  <c r="M5" i="10"/>
  <c r="M6" i="10"/>
  <c r="J4" i="10"/>
  <c r="P4" i="10"/>
  <c r="K4" i="10"/>
  <c r="C5" i="10"/>
  <c r="O5" i="10"/>
  <c r="J5" i="10"/>
  <c r="P5" i="10"/>
  <c r="K5" i="10"/>
  <c r="C6" i="10"/>
  <c r="O6" i="10"/>
  <c r="J6" i="10"/>
  <c r="P6" i="10"/>
  <c r="K6" i="10"/>
  <c r="K3" i="10"/>
  <c r="L4" i="10"/>
  <c r="H4" i="10"/>
  <c r="L5" i="10"/>
  <c r="H5" i="10"/>
  <c r="L6" i="10"/>
  <c r="H6" i="10"/>
  <c r="C8" i="10"/>
  <c r="O8" i="10"/>
  <c r="M8" i="10"/>
  <c r="M13" i="10"/>
  <c r="M14" i="10"/>
  <c r="M15" i="10"/>
  <c r="M16" i="10"/>
  <c r="M17" i="10"/>
  <c r="J8" i="10"/>
  <c r="P8" i="10"/>
  <c r="K8" i="10"/>
  <c r="C9" i="10"/>
  <c r="O9" i="10"/>
  <c r="M9" i="10"/>
  <c r="J9" i="10"/>
  <c r="P9" i="10"/>
  <c r="K9" i="10"/>
  <c r="K7" i="10"/>
  <c r="L8" i="10"/>
  <c r="H8" i="10"/>
  <c r="L9" i="10"/>
  <c r="H9" i="10"/>
  <c r="C11" i="10"/>
  <c r="O11" i="10"/>
  <c r="M11" i="10"/>
  <c r="J11" i="10"/>
  <c r="P11" i="10"/>
  <c r="K11" i="10"/>
  <c r="K10" i="10"/>
  <c r="L11" i="10"/>
  <c r="H11" i="10"/>
  <c r="C13" i="10"/>
  <c r="O13" i="10"/>
  <c r="J13" i="10"/>
  <c r="P13" i="10"/>
  <c r="K13" i="10"/>
  <c r="C14" i="10"/>
  <c r="O14" i="10"/>
  <c r="J14" i="10"/>
  <c r="P14" i="10"/>
  <c r="K14" i="10"/>
  <c r="C15" i="10"/>
  <c r="O15" i="10"/>
  <c r="J15" i="10"/>
  <c r="P15" i="10"/>
  <c r="K15" i="10"/>
  <c r="C16" i="10"/>
  <c r="O16" i="10"/>
  <c r="J16" i="10"/>
  <c r="P16" i="10"/>
  <c r="K16" i="10"/>
  <c r="C17" i="10"/>
  <c r="O17" i="10"/>
  <c r="J17" i="10"/>
  <c r="P17" i="10"/>
  <c r="K17" i="10"/>
  <c r="K12" i="10"/>
  <c r="L13" i="10"/>
  <c r="H13" i="10"/>
  <c r="L14" i="10"/>
  <c r="H14" i="10"/>
  <c r="L15" i="10"/>
  <c r="H15" i="10"/>
  <c r="L16" i="10"/>
  <c r="H16" i="10"/>
  <c r="L17" i="10"/>
  <c r="H17" i="10"/>
  <c r="E19" i="10"/>
  <c r="E23" i="10"/>
  <c r="E24" i="10"/>
  <c r="C4" i="9"/>
  <c r="O4" i="9"/>
  <c r="M4" i="9"/>
  <c r="M5" i="9"/>
  <c r="J4" i="9"/>
  <c r="P4" i="9"/>
  <c r="K4" i="9"/>
  <c r="C5" i="9"/>
  <c r="O5" i="9"/>
  <c r="J5" i="9"/>
  <c r="P5" i="9"/>
  <c r="K5" i="9"/>
  <c r="K3" i="9"/>
  <c r="L4" i="9"/>
  <c r="H4" i="9"/>
  <c r="L5" i="9"/>
  <c r="H5" i="9"/>
  <c r="C7" i="9"/>
  <c r="O7" i="9"/>
  <c r="M7" i="9"/>
  <c r="J7" i="9"/>
  <c r="P7" i="9"/>
  <c r="K7" i="9"/>
  <c r="C8" i="9"/>
  <c r="O8" i="9"/>
  <c r="M8" i="9"/>
  <c r="J8" i="9"/>
  <c r="P8" i="9"/>
  <c r="K8" i="9"/>
  <c r="C9" i="9"/>
  <c r="O9" i="9"/>
  <c r="M9" i="9"/>
  <c r="J9" i="9"/>
  <c r="P9" i="9"/>
  <c r="K9" i="9"/>
  <c r="K6" i="9"/>
  <c r="L7" i="9"/>
  <c r="H7" i="9"/>
  <c r="L8" i="9"/>
  <c r="H8" i="9"/>
  <c r="L9" i="9"/>
  <c r="H9" i="9"/>
  <c r="C11" i="9"/>
  <c r="O11" i="9"/>
  <c r="M11" i="9"/>
  <c r="M12" i="9"/>
  <c r="M13" i="9"/>
  <c r="M14" i="9"/>
  <c r="M15" i="9"/>
  <c r="M16" i="9"/>
  <c r="M17" i="9"/>
  <c r="J11" i="9"/>
  <c r="P11" i="9"/>
  <c r="K11" i="9"/>
  <c r="C12" i="9"/>
  <c r="O12" i="9"/>
  <c r="J12" i="9"/>
  <c r="P12" i="9"/>
  <c r="K12" i="9"/>
  <c r="C13" i="9"/>
  <c r="O13" i="9"/>
  <c r="J13" i="9"/>
  <c r="P13" i="9"/>
  <c r="K13" i="9"/>
  <c r="C14" i="9"/>
  <c r="O14" i="9"/>
  <c r="J14" i="9"/>
  <c r="P14" i="9"/>
  <c r="K14" i="9"/>
  <c r="C15" i="9"/>
  <c r="O15" i="9"/>
  <c r="J15" i="9"/>
  <c r="P15" i="9"/>
  <c r="K15" i="9"/>
  <c r="C16" i="9"/>
  <c r="O16" i="9"/>
  <c r="J16" i="9"/>
  <c r="P16" i="9"/>
  <c r="K16" i="9"/>
  <c r="C17" i="9"/>
  <c r="O17" i="9"/>
  <c r="J17" i="9"/>
  <c r="P17" i="9"/>
  <c r="K17" i="9"/>
  <c r="K10" i="9"/>
  <c r="L11" i="9"/>
  <c r="H11" i="9"/>
  <c r="L12" i="9"/>
  <c r="H12" i="9"/>
  <c r="L13" i="9"/>
  <c r="H13" i="9"/>
  <c r="L14" i="9"/>
  <c r="H14" i="9"/>
  <c r="L15" i="9"/>
  <c r="H15" i="9"/>
  <c r="L16" i="9"/>
  <c r="H16" i="9"/>
  <c r="L17" i="9"/>
  <c r="H17" i="9"/>
  <c r="C19" i="9"/>
  <c r="O19" i="9"/>
  <c r="M19" i="9"/>
  <c r="J19" i="9"/>
  <c r="P19" i="9"/>
  <c r="K19" i="9"/>
  <c r="K18" i="9"/>
  <c r="L19" i="9"/>
  <c r="H19" i="9"/>
  <c r="C21" i="9"/>
  <c r="O21" i="9"/>
  <c r="M21" i="9"/>
  <c r="M23" i="9"/>
  <c r="J21" i="9"/>
  <c r="P21" i="9"/>
  <c r="K21" i="9"/>
  <c r="K20" i="9"/>
  <c r="L21" i="9"/>
  <c r="H21" i="9"/>
  <c r="C23" i="9"/>
  <c r="O23" i="9"/>
  <c r="J23" i="9"/>
  <c r="P23" i="9"/>
  <c r="K23" i="9"/>
  <c r="K22" i="9"/>
  <c r="L23" i="9"/>
  <c r="H23" i="9"/>
  <c r="E25" i="9"/>
  <c r="E29" i="9"/>
  <c r="E30" i="9"/>
  <c r="F3" i="6"/>
  <c r="F2" i="6"/>
  <c r="F1" i="6"/>
  <c r="Q1" i="4"/>
  <c r="R1" i="2"/>
  <c r="K1" i="2"/>
  <c r="I1" i="2"/>
  <c r="B16" i="8"/>
  <c r="F16" i="8"/>
  <c r="F18" i="8"/>
  <c r="F20" i="8"/>
  <c r="F24" i="8"/>
  <c r="C8" i="4"/>
  <c r="E9" i="6"/>
  <c r="E8" i="6"/>
  <c r="E10" i="6"/>
  <c r="E11" i="6"/>
  <c r="C5" i="4"/>
  <c r="C6" i="4"/>
  <c r="D9" i="2"/>
  <c r="D10" i="2"/>
  <c r="D5" i="2"/>
  <c r="D6" i="2"/>
  <c r="N5" i="2"/>
  <c r="N9" i="2"/>
  <c r="P4" i="2"/>
  <c r="P5" i="2"/>
  <c r="P6" i="2"/>
  <c r="P8" i="2"/>
  <c r="P9" i="2"/>
  <c r="P10" i="2"/>
  <c r="P12" i="2"/>
  <c r="N12" i="2"/>
  <c r="K12" i="2"/>
  <c r="Q12" i="2"/>
  <c r="D12" i="2"/>
  <c r="L12" i="2"/>
  <c r="L11" i="2"/>
  <c r="D4" i="2"/>
  <c r="M5" i="4"/>
  <c r="M4" i="4"/>
  <c r="M6" i="4"/>
  <c r="O4" i="4"/>
  <c r="C4" i="4"/>
  <c r="L4" i="4"/>
  <c r="H4" i="4"/>
  <c r="O5" i="4"/>
  <c r="O6" i="4"/>
  <c r="M8" i="4"/>
  <c r="O8" i="4"/>
  <c r="L6" i="4"/>
  <c r="H6" i="4"/>
  <c r="L5" i="4"/>
  <c r="H5" i="4"/>
  <c r="M4" i="2"/>
  <c r="M5" i="2"/>
  <c r="I5" i="2"/>
  <c r="M6" i="2"/>
  <c r="I6" i="2"/>
  <c r="D8" i="2"/>
  <c r="M8" i="2"/>
  <c r="M9" i="2"/>
  <c r="I9" i="2"/>
  <c r="M10" i="2"/>
  <c r="I10" i="2"/>
  <c r="M12" i="2"/>
  <c r="I4" i="2"/>
  <c r="I8" i="2"/>
  <c r="I12" i="2"/>
  <c r="N8" i="2"/>
  <c r="N10" i="2"/>
  <c r="N4" i="2"/>
  <c r="N6" i="2"/>
  <c r="K4" i="2"/>
  <c r="Q4" i="2"/>
  <c r="L4" i="2"/>
  <c r="J5" i="4"/>
  <c r="P5" i="4"/>
  <c r="K5" i="4"/>
  <c r="J4" i="4"/>
  <c r="P4" i="4"/>
  <c r="K4" i="4"/>
  <c r="E14" i="4"/>
  <c r="E15" i="4"/>
  <c r="J6" i="4"/>
  <c r="P6" i="4"/>
  <c r="K6" i="4"/>
  <c r="K8" i="2"/>
  <c r="Q8" i="2"/>
  <c r="L8" i="2"/>
  <c r="K10" i="2"/>
  <c r="Q10" i="2"/>
  <c r="L10" i="2"/>
  <c r="K9" i="2"/>
  <c r="Q9" i="2"/>
  <c r="L9" i="2"/>
  <c r="F18" i="2"/>
  <c r="F19" i="2"/>
  <c r="K6" i="2"/>
  <c r="Q6" i="2"/>
  <c r="L6" i="2"/>
  <c r="K5" i="2"/>
  <c r="Q5" i="2"/>
  <c r="L5" i="2"/>
  <c r="J8" i="4"/>
  <c r="P8" i="4"/>
  <c r="K8" i="4"/>
  <c r="K7" i="4"/>
  <c r="L8" i="4"/>
  <c r="H8" i="4"/>
  <c r="K3" i="4"/>
  <c r="E10" i="4"/>
  <c r="L7" i="2"/>
  <c r="L3" i="2"/>
  <c r="F14" i="2"/>
  <c r="P17" i="17" l="1"/>
  <c r="K17" i="17" s="1"/>
  <c r="P5" i="17"/>
  <c r="K5" i="17" s="1"/>
  <c r="J18" i="17"/>
  <c r="P18" i="17" s="1"/>
  <c r="K18" i="17" s="1"/>
  <c r="J19" i="17"/>
  <c r="P19" i="17" s="1"/>
  <c r="K19" i="17" s="1"/>
  <c r="P16" i="17"/>
  <c r="K16" i="17" s="1"/>
  <c r="K11" i="17"/>
  <c r="J4" i="17"/>
  <c r="P4" i="17" s="1"/>
  <c r="K4" i="17" s="1"/>
  <c r="E25" i="17"/>
  <c r="E26" i="17" s="1"/>
  <c r="J10" i="17"/>
  <c r="P10" i="17" s="1"/>
  <c r="K10" i="17" s="1"/>
  <c r="J9" i="17"/>
  <c r="P9" i="17" s="1"/>
  <c r="K9" i="17" s="1"/>
  <c r="J8" i="17"/>
  <c r="P8" i="17" s="1"/>
  <c r="K8" i="17" s="1"/>
  <c r="J7" i="17"/>
  <c r="P7" i="17" s="1"/>
  <c r="K7" i="17" s="1"/>
  <c r="J6" i="17"/>
  <c r="P6" i="17" s="1"/>
  <c r="K6" i="17" s="1"/>
  <c r="K3" i="17" l="1"/>
  <c r="K15" i="17"/>
  <c r="E21" i="17" l="1"/>
</calcChain>
</file>

<file path=xl/comments1.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M2" authorId="0" shapeId="0">
      <text>
        <r>
          <rPr>
            <b/>
            <sz val="9"/>
            <color indexed="81"/>
            <rFont val="Tahoma"/>
            <family val="2"/>
          </rPr>
          <t>Cédric:</t>
        </r>
        <r>
          <rPr>
            <sz val="9"/>
            <color indexed="81"/>
            <rFont val="Tahoma"/>
            <family val="2"/>
          </rPr>
          <t xml:space="preserve">
CONTRÔLE
AFFICHE 1 SI UNE SEULE CASE EVALUATION 
EST COMPLETEE</t>
        </r>
      </text>
    </comment>
    <comment ref="N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2.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3.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4.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5.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6.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comments7.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sharedStrings.xml><?xml version="1.0" encoding="utf-8"?>
<sst xmlns="http://schemas.openxmlformats.org/spreadsheetml/2006/main" count="620" uniqueCount="360">
  <si>
    <t>Indicateurs de performance</t>
  </si>
  <si>
    <t xml:space="preserve"> /20</t>
  </si>
  <si>
    <t>/20</t>
  </si>
  <si>
    <t>Appréciation globale</t>
  </si>
  <si>
    <t>Noms des Evaluateurs</t>
  </si>
  <si>
    <t>Signatures</t>
  </si>
  <si>
    <t>Date</t>
  </si>
  <si>
    <t>Note brute obtenue par calcul automatique :</t>
  </si>
  <si>
    <t>Tous les éléments sont inventoriés, les matériaux constitutifs (ainsi que leur état dans le cas d’une structure existante) sont précisés.</t>
  </si>
  <si>
    <t>Des schémas de la structure lisibles et reproductibles sont établis à une échelle adaptée au projet et comportent une légende.</t>
  </si>
  <si>
    <t>Les contraintes et exigences diverses sont prises en compte.</t>
  </si>
  <si>
    <t>Les solutions proposées sont compatibles avec le cahier des charges.</t>
  </si>
  <si>
    <t>Les solutions sont conformes aux normes et à la réglementation en vigueur.</t>
  </si>
  <si>
    <t>Les informations extraites sont adaptées au contexte et prennent en compte les interfaces.</t>
  </si>
  <si>
    <t>Le cheminement des efforts est défini. Les dimensions principales sont indiquées (trame, portées, …)</t>
  </si>
  <si>
    <t>ELEMENTS DE QUESTIONNEMENT</t>
  </si>
  <si>
    <t>Mettre X si non évalué</t>
  </si>
  <si>
    <t>Ctrl</t>
  </si>
  <si>
    <t>Poids suppri</t>
  </si>
  <si>
    <t>Poids réel compté</t>
  </si>
  <si>
    <t>Poids théorique</t>
  </si>
  <si>
    <t>% évalué</t>
  </si>
  <si>
    <t>Nombre de points</t>
  </si>
  <si>
    <t xml:space="preserve">ATTENTION, si le symbole ◄ apparait dans cette colonne c'est qu'il n'y a pas 
ou qu'il y a plus d'une valeur donnée à l'indicateur, il faut alors choisir laquelle retenir         </t>
  </si>
  <si>
    <t>Note sur 20 attribuée par le jury (note brute + ou - 1 point):</t>
  </si>
  <si>
    <r>
      <rPr>
        <b/>
        <sz val="11"/>
        <color rgb="FFFF0000"/>
        <rFont val="Arial"/>
        <family val="2"/>
      </rPr>
      <t>NOM</t>
    </r>
    <r>
      <rPr>
        <b/>
        <sz val="11"/>
        <color theme="1"/>
        <rFont val="Arial"/>
        <family val="2"/>
      </rPr>
      <t xml:space="preserve"> DU CANDIDAT: </t>
    </r>
  </si>
  <si>
    <t xml:space="preserve">  </t>
  </si>
  <si>
    <r>
      <t xml:space="preserve">Seules les cases </t>
    </r>
    <r>
      <rPr>
        <b/>
        <sz val="14"/>
        <color rgb="FFFF0000"/>
        <rFont val="Arial"/>
        <family val="2"/>
      </rPr>
      <t>JAUNES</t>
    </r>
    <r>
      <rPr>
        <b/>
        <sz val="12"/>
        <color rgb="FFFF0000"/>
        <rFont val="Arial"/>
        <family val="2"/>
      </rPr>
      <t xml:space="preserve"> sont à remplir par la commission d'évaluation</t>
    </r>
  </si>
  <si>
    <t>OBLIGATOIRE</t>
  </si>
  <si>
    <t>OUI</t>
  </si>
  <si>
    <t>% minimal à évaluer</t>
  </si>
  <si>
    <t>des indicateurs</t>
  </si>
  <si>
    <r>
      <t xml:space="preserve">Compétences évaluées </t>
    </r>
    <r>
      <rPr>
        <i/>
        <sz val="12"/>
        <color theme="1"/>
        <rFont val="Arial"/>
        <family val="2"/>
      </rPr>
      <t>(au moins une sous compétence par compétence)</t>
    </r>
  </si>
  <si>
    <t>Nb points</t>
  </si>
  <si>
    <t>Choix</t>
  </si>
  <si>
    <t>C6.1 Etablir le quantitatif</t>
  </si>
  <si>
    <t>C6 – ESTIMER LES COUTS</t>
  </si>
  <si>
    <t>C5 – PROPOSER ET CONCEVOIR UNE SOLUTION TECHNICO ECONOMIQUE</t>
  </si>
  <si>
    <t>C5.1 Proposer une ou des solutions techniques</t>
  </si>
  <si>
    <t>C5.4 Identifier et analyser les interfaces avec les autres corps d'état</t>
  </si>
  <si>
    <t xml:space="preserve">C5.6 Modéliser une solution élémentaire en CAO </t>
  </si>
  <si>
    <t>C4 –RECHERCHER DES INFORMATIONS, DES SOLUTIONS, ASSURER UNE VEILLE</t>
  </si>
  <si>
    <t>C4.1 Collecter de nouvelles informations</t>
  </si>
  <si>
    <t>C4.2 Trier et valider les informations</t>
  </si>
  <si>
    <t>C4.3 Assurer une veille réglementaire</t>
  </si>
  <si>
    <t>BTS ARCHITECTURES EN METAL: 
CONCEPTION ET REALISATION
U51 - Fiche d'évaluation RP U51</t>
  </si>
  <si>
    <t>BTS ARCHITECTURES EN METAL: 
CONCEPTION ET REALISATION
U51 : Fiche d'évaluation SP U51</t>
  </si>
  <si>
    <t>C5 - PROPOSER ET CONCEVOIR UNE SOLUTION TECHNICO ECONOMIQUE</t>
  </si>
  <si>
    <t>C5.2 Comparer et choisir une solution technique</t>
  </si>
  <si>
    <t>C5.3 Corriger et valider une solution technique</t>
  </si>
  <si>
    <t>C5.5 Optimiser une solution technico-économique intégrant la prévention des risques</t>
  </si>
  <si>
    <t>C6 - ESTIMER LES COUTS</t>
  </si>
  <si>
    <t>C6.2 Établir le devis et chiffrer les variantes</t>
  </si>
  <si>
    <t>N°</t>
  </si>
  <si>
    <t>Compétences</t>
  </si>
  <si>
    <t>Compétences détaillées</t>
  </si>
  <si>
    <t>C4</t>
  </si>
  <si>
    <t>Rechercher des informations, des solutions, assurer une veille</t>
  </si>
  <si>
    <t>C4.1</t>
  </si>
  <si>
    <t>Collecter de nouvelles informations</t>
  </si>
  <si>
    <t>Les sources d’information sont exploitées
Des informations sont générées</t>
  </si>
  <si>
    <t>C4.2</t>
  </si>
  <si>
    <t>Trier et valider les informations</t>
  </si>
  <si>
    <t>Les critères de tri et de validation des informations sont exprimés
Les informations sont triées et validées en fonction des critères
Les informations inutiles, incohérentes ou erronées sont écartées
Les documents sont archivés suivant une arborescence cohérente</t>
  </si>
  <si>
    <t>C4.3</t>
  </si>
  <si>
    <t>Assurer une veille technique et réglementaire</t>
  </si>
  <si>
    <t>Les sources de veille technique et réglementaire sont suivies et exploitées
Les résultats sont intégrés et les références de l’entreprise sont mises à jour
Les sources de veille technique et réglementaire sont suivies et exploitées
Les résultats sont intégrés et les références de l’entreprise sont mises à jour</t>
  </si>
  <si>
    <t>C5</t>
  </si>
  <si>
    <t>Proposer et concevoir une solution technico-économique</t>
  </si>
  <si>
    <t>C5.1</t>
  </si>
  <si>
    <t>Proposer une ou des solutions techniques</t>
  </si>
  <si>
    <t>Une ou plusieurs propositions de solution sont décrites.
Les principales caractéristiques sont indiquées (spécifications, possibilités de mise en œuvre, ordres de grandeur, matériaux…) 
Les croquis de principe ou schémas sont exploitables</t>
  </si>
  <si>
    <t>C5.2</t>
  </si>
  <si>
    <t>Comparer et choisir une solution technique</t>
  </si>
  <si>
    <t>Les éléments de comparaison sont identifiés et choisis.
La comparaison des solutions est présentée dans un tableau et tient compte des critères :
• de santé et sécurité
• de performances technique et économique
• d’impact environnemental,
• de recyclage ou réemploi,
• d’apparence, originalité, style et esthétique</t>
  </si>
  <si>
    <t>C5.3</t>
  </si>
  <si>
    <t>Corriger et valider une solution technique</t>
  </si>
  <si>
    <t>Les erreurs sont corrigées
La performance ou les caractéristiques offertes par la solution sont conformes aux attendus du marché. 
La décision de la validation de la solution envisagée ou son rejet, est faite en tenant compte de la hiérarchie des critères.</t>
  </si>
  <si>
    <t>C5.4</t>
  </si>
  <si>
    <t>Identifier et analyser les interfaces avec les autres corps d'état</t>
  </si>
  <si>
    <t>Les interfaces avec les autres corps d’état sont identifiées et analysées
Les limites de prestation de chacun sont identifiées</t>
  </si>
  <si>
    <t>C5.5</t>
  </si>
  <si>
    <t>Optimiser une solution technico-économique intégrant l’aspect et la prévention des risques</t>
  </si>
  <si>
    <t>La solution est améliorée dans une recherche d’optimisation des performances techniques et économiques, de prévention des risques et d’amélioration de l’esthétique et de l’apparence.</t>
  </si>
  <si>
    <t>C5.6</t>
  </si>
  <si>
    <t xml:space="preserve">Modéliser une solution élémentaire en CAO </t>
  </si>
  <si>
    <t>Le niveau de représentation de la solution technique est adapté aux exigences du marché et de l’entreprise</t>
  </si>
  <si>
    <t>C6</t>
  </si>
  <si>
    <t>Estimer les coûts</t>
  </si>
  <si>
    <t>C6.1</t>
  </si>
  <si>
    <t>Établir le quantitatif</t>
  </si>
  <si>
    <t>Les avant-métrés sont réalisés</t>
  </si>
  <si>
    <t>C6.2</t>
  </si>
  <si>
    <t>Établir le devis et chiffrer les variantes</t>
  </si>
  <si>
    <t>Les temps unitaires sont recherchés
Les prix unitaires sont identifiés
La sous-traitance est prise en compte
La décomposition utilisée est pertinente
Les sous-détails de prix sont établis
Le devis, DGE ou DPGF, est complété ou établi
Les variantes sont chiffrées</t>
  </si>
  <si>
    <t>Fiche récapitulative d'évaluation</t>
  </si>
  <si>
    <t>Note globale</t>
  </si>
  <si>
    <t>/60</t>
  </si>
  <si>
    <t>BTS ARCHITECTURES EN METAL: 
CONCEPTION ET REALISATION</t>
  </si>
  <si>
    <t>Epreuve E5 : projet de bureau d'étude</t>
  </si>
  <si>
    <t>Note U51 RP (coeff 1)</t>
  </si>
  <si>
    <t>/40</t>
  </si>
  <si>
    <t>Note U51 SP (coeff 2)</t>
  </si>
  <si>
    <t>Sous-épreuve : Réponse à un projet</t>
  </si>
  <si>
    <t>Note brute</t>
  </si>
  <si>
    <t>Note attribuée par le jury :</t>
  </si>
  <si>
    <t>PRENOM</t>
  </si>
  <si>
    <t>Note U51</t>
  </si>
  <si>
    <t>/ 60</t>
  </si>
  <si>
    <t xml:space="preserve">soit </t>
  </si>
  <si>
    <t>/ 20</t>
  </si>
  <si>
    <t>Note U52</t>
  </si>
  <si>
    <t>/ 100</t>
  </si>
  <si>
    <t>Note U61</t>
  </si>
  <si>
    <t>/ 80</t>
  </si>
  <si>
    <t>Note U62</t>
  </si>
  <si>
    <t>Moyenne uniquement indicative</t>
  </si>
  <si>
    <t>FONCTION</t>
  </si>
  <si>
    <t>NOM DE L'ETABLISSEMENT</t>
  </si>
  <si>
    <t>BILAN : U51  -  U52  -  U61  -  U62</t>
  </si>
  <si>
    <t>LYCEE ……..</t>
  </si>
  <si>
    <t>NOM DU CANDIDAT</t>
  </si>
  <si>
    <t>PRENOM DU CANDIDAT</t>
  </si>
  <si>
    <t>ANNEE  SCOLAIRE</t>
  </si>
  <si>
    <t>NOM ET PRENOMS DES EVALUATEURS</t>
  </si>
  <si>
    <t>Etabli à  …………………………, le</t>
  </si>
  <si>
    <t>SIGNATURE</t>
  </si>
  <si>
    <r>
      <t>NOM</t>
    </r>
    <r>
      <rPr>
        <b/>
        <sz val="12"/>
        <rFont val="Arial"/>
        <family val="2"/>
      </rPr>
      <t xml:space="preserve"> ET</t>
    </r>
    <r>
      <rPr>
        <b/>
        <sz val="12"/>
        <color rgb="FFFF0000"/>
        <rFont val="Arial"/>
        <family val="2"/>
      </rPr>
      <t xml:space="preserve"> PRENOM</t>
    </r>
    <r>
      <rPr>
        <b/>
        <sz val="12"/>
        <rFont val="Arial"/>
        <family val="2"/>
      </rPr>
      <t xml:space="preserve"> DU CANDIDAT :</t>
    </r>
  </si>
  <si>
    <t>NOM</t>
  </si>
  <si>
    <t>C12.3 Définir ou contrôler le dossier de fabrication</t>
  </si>
  <si>
    <t>C12 - Faire réaliser en atelier, assurer le transport et la livraison</t>
  </si>
  <si>
    <t>C11.2 Analyser les formalités administratives d’ouverture de chantier</t>
  </si>
  <si>
    <t>C11 - Elaborer le dossier de préparation du chantier</t>
  </si>
  <si>
    <t>C10.1 Identifier les situations à risques</t>
  </si>
  <si>
    <t>C10 - Prévenir les risques liés à la santé et la sécurité au travail</t>
  </si>
  <si>
    <t>C9.10 Optimiser le budget de l'opération</t>
  </si>
  <si>
    <t>C9.9 Produire à l'aide d'outils numériques un dossier technique</t>
  </si>
  <si>
    <t>C9.8 Etablir les plans de montage pour le chantier</t>
  </si>
  <si>
    <t>C9.7 Etablir les plans de fabrication pour l'atelier</t>
  </si>
  <si>
    <t>C9.6 Etablir ou mettre à jour la maquette numérique de la structure</t>
  </si>
  <si>
    <t>C9.3 Produire ou contrôler une note de calcul avec un progiciel</t>
  </si>
  <si>
    <t>C9.2 Programmer, paramétrer et automatiser une procédure ou un calcul</t>
  </si>
  <si>
    <t>C9 - Élaborer le dossier d’exécution</t>
  </si>
  <si>
    <t>C8.3 Produire ou compléter la maquette de l'ouvrage avec un logiciel BIM</t>
  </si>
  <si>
    <t>C8.2 Représenter en 2D avec un logiciel 2D</t>
  </si>
  <si>
    <t>C8.1 Représenter à la main par un schéma, une esquisse</t>
  </si>
  <si>
    <t>C8 - Représenter graphiquement une idée ou une solution</t>
  </si>
  <si>
    <t>C7.2 Organiser, planifier et conduire une réunion</t>
  </si>
  <si>
    <t>C7.1 Organiser et encadrer le travail d'une équipe</t>
  </si>
  <si>
    <t>C7 - Organiser et piloter une équipe</t>
  </si>
  <si>
    <t>BTS ARCHITECTURES EN METAL: 
CONCEPTION ET REALISATION
U52 : Fiche d'évaluation RP U52</t>
  </si>
  <si>
    <t>C12.6 Préparer le transport et la livraison en sécurité</t>
  </si>
  <si>
    <t>C12.5 Définir le plan de contrôle qualité de fabrication</t>
  </si>
  <si>
    <t>C12.4 Etablir le planning et l'affectation des moyens humains et matériels</t>
  </si>
  <si>
    <t>C12.2 Proposer une modernisation de l’atelier pour augmenter sa performance</t>
  </si>
  <si>
    <t>C12.1 Choisir et valider les moyens de production internes ou externes</t>
  </si>
  <si>
    <t>C11.1 Réaliser le dossier méthode d’exécution sur chantier</t>
  </si>
  <si>
    <t>C10.3 Proposer une solution de prévention et de la sécurité</t>
  </si>
  <si>
    <t>C10.2 Évaluer les risques professionnels</t>
  </si>
  <si>
    <t>C9.5 Adapter la conception aux interfaces avec les autres corps d'état</t>
  </si>
  <si>
    <t>C9.4 Produire ou contrôler une note de calcul en calcul manuel</t>
  </si>
  <si>
    <t>C9.1 Rédiger la note d’hypothèses du projet</t>
  </si>
  <si>
    <t>BTS ARCHITECTURES EN METAL: 
CONCEPTION ET REALISATION
U52 : Fiche d'évaluation SP U52</t>
  </si>
  <si>
    <t>/100</t>
  </si>
  <si>
    <t>Note globale coefficienté</t>
  </si>
  <si>
    <t>Note U52 SP (coeff 3)</t>
  </si>
  <si>
    <t>Note U52 RP (coeff 2)</t>
  </si>
  <si>
    <t>Sous-épreuve : Conception détaillée et préparation de la réalisation du projet</t>
  </si>
  <si>
    <t xml:space="preserve">Les moyens de transport sont définis et adaptés
Les moyens de livraison sont définis et adaptés
</t>
  </si>
  <si>
    <t>Préparer le transport et la livraison en sécurité</t>
  </si>
  <si>
    <t>C12.6</t>
  </si>
  <si>
    <t xml:space="preserve">Le plan de contrôle qualité de fabrication est établit 
Les fiches de contrôle sont définies et adaptées
</t>
  </si>
  <si>
    <t>Définir le plan de contrôle qualité de fabrication</t>
  </si>
  <si>
    <t>C12.5</t>
  </si>
  <si>
    <t xml:space="preserve">Le planning de réalisation en atelier est établi et adapté au projet
L’affectation des moyens humains et matériels est définie
</t>
  </si>
  <si>
    <t>Établir le planning et l'affectation des moyens humains et matériels</t>
  </si>
  <si>
    <t>C12.4</t>
  </si>
  <si>
    <t xml:space="preserve">Le dossier de fabrication est établi, contrôlé.
Il permet la réalisation des ouvrages conformément aux attendus
</t>
  </si>
  <si>
    <t>Définir ou contrôler le dossier de fabrication</t>
  </si>
  <si>
    <t>C12.3</t>
  </si>
  <si>
    <t xml:space="preserve">Les moyens de production actuels sont analysés
Une recherche de gains d’efficience est effectuée en lien avec les possibilités de modernisation de l’atelier
Des propositions de modernisation de l’atelier sont exprimées et justifiées (automatisation de tout ou partie du processus, machines communicantes, santé et sécurité au travail …)
Les moyens de production actuels sont analysés
Une recherche de gains d’efficience est effectuée en lien avec les possibilités de modernisation de l’atelier
Des propositions de modernisation de l’atelier sont exprimées et justifiées (automatisation de tout ou partie du processus, machines communicantes, santé et sécurité au travail …)
</t>
  </si>
  <si>
    <t>Proposer une modernisation de l’atelier pour augmenter sa performance</t>
  </si>
  <si>
    <t>C12.2</t>
  </si>
  <si>
    <t>Les moyens de production internes ou externes sont définis et validés</t>
  </si>
  <si>
    <t>Choisir et valider les moyens de production internes ou externes</t>
  </si>
  <si>
    <t>C12.1</t>
  </si>
  <si>
    <t>Faire réaliser en atelier, assurer la livraison et le transport</t>
  </si>
  <si>
    <t>C12</t>
  </si>
  <si>
    <t>Les autorisations et demandes d’ouverture de chantier sont déposées (DICT, occupation de voirie…)</t>
  </si>
  <si>
    <t>Analyser les formalités administratives d’ouverture de chantier</t>
  </si>
  <si>
    <t>C11.2</t>
  </si>
  <si>
    <t>- Les phases sont identifiées 
- Les taches sont définies
- Les modes opératoires sont définis
- La durée des opérations est évaluée
- L’enclenchement des phases et des tâches est réalisé, et les interfaces avec les autres corps d’état sont identifiées et prises en compte
- Le planning est établi
- Les procédures qualité sont établies
- Les calepinages sont établis
- Les bons de commande sont rédigés
- Les documents qualité sont établis (PAQ …)
- Le plan d’installation de chantier est établi ou pris en compte
- La gestion des déchets est organisée</t>
  </si>
  <si>
    <t>Réaliser le dossier méthode d’exécution sur chantier</t>
  </si>
  <si>
    <t>C11.1</t>
  </si>
  <si>
    <r>
      <t>Élaborer</t>
    </r>
    <r>
      <rPr>
        <sz val="18"/>
        <color theme="1"/>
        <rFont val="Arial"/>
        <family val="2"/>
      </rPr>
      <t xml:space="preserve"> le dossier de préparation du chantier</t>
    </r>
  </si>
  <si>
    <t>C11</t>
  </si>
  <si>
    <t>Les principes généraux de prévention sont appliqués dès la conception :
- à l’ouvrage, 
- à l’environnement, 
- aux modes opératoires, 
- aux équipements, 
- aux matériaux.
Des mesures de prévention sont proposées au moyen d’une synthèse rédigée, illustrée, documentée et argumentée (PPSPS ou partie de PPSPS)
Les mesures de prévention sont appliquées et leur mise en œuvre est contrôlée.</t>
  </si>
  <si>
    <t>Proposer une solution de prévention des risques professionnels</t>
  </si>
  <si>
    <t>C10.3</t>
  </si>
  <si>
    <t>L’analyse des risques est effectuée (suppression, estimation, évaluation, hiérarchisation…)</t>
  </si>
  <si>
    <t>Évaluer les risques professionnels</t>
  </si>
  <si>
    <t>C10.2</t>
  </si>
  <si>
    <t>L’analyse des situations de travail est établie :
- conditions de transport,
- levage, pose,
- interventions ultérieures sur ouvrage…
Les risques sont identifiés.</t>
  </si>
  <si>
    <t>Identifier les situations à risques</t>
  </si>
  <si>
    <t>C10.1</t>
  </si>
  <si>
    <t>Prévenir les risques liés à la santé et la sécurité au travail</t>
  </si>
  <si>
    <t>C10</t>
  </si>
  <si>
    <t>Le budget de l’opération est établi
Des solutions d’optimisation du budget sont identifiées et proposées.</t>
  </si>
  <si>
    <t>Optimiser le budget de l’opération</t>
  </si>
  <si>
    <t>C9.10</t>
  </si>
  <si>
    <t>Le mémoire technique écrit est produit à l’aide d’outils de productivité numériques (mise en forme et sommaire automatique, génération des plannings …)
La présentation orale du mémoire technique exploite les outils de présentation numériques (diaporamas...)
La charte graphique est respectée</t>
  </si>
  <si>
    <t>Produire à l'aide d'outils numériques le mémoire technique</t>
  </si>
  <si>
    <t>C9.9</t>
  </si>
  <si>
    <t>Les plans et informations fournies permettent le montage en chantier
Les conventions de représentation sont respectées</t>
  </si>
  <si>
    <t>Établir les plans de montage pour le chantier</t>
  </si>
  <si>
    <t>C9.8</t>
  </si>
  <si>
    <t>Les plans et informations fournies permettent la fabrication à l’atelier
Les conventions de représentation sont respectées</t>
  </si>
  <si>
    <t>Établir les plans de fabrication pour l'atelier</t>
  </si>
  <si>
    <t>C9.7</t>
  </si>
  <si>
    <t xml:space="preserve">La maquette numérique BIM de la structure est établie ou mise à jour au niveau de détail et de développement requis.
Les informations sémantiques requises dans la base de données sont ajoutées et renseignées avec le niveau de précision attendu.
Les spécifications dimensionnelles du dossier du marché sont respectées.
La maquette est contrôlée, fiable, robuste et évolutive par sa capacité à accepter aisément la modification d’un paramètre (taille des profilés...).
Elle respecte les spécifications du dossier du marché.
</t>
  </si>
  <si>
    <t>Établir ou mettre à jour la maquette numérique de la structure</t>
  </si>
  <si>
    <t>C9.6</t>
  </si>
  <si>
    <t>La conception est adaptée et prend en compte les interfaces avec les autres corps d’état</t>
  </si>
  <si>
    <t>Adapter la conception aux interfaces avec les autres corps d'état</t>
  </si>
  <si>
    <t>C9.5</t>
  </si>
  <si>
    <t>La situation à étudier est correctement posée
La vérification ou la résolution sont correctes
La note de calcul est rédigée
Les conclusions et/ou ouvertures sont mises en avant</t>
  </si>
  <si>
    <t>Produire ou contrôler une note de calcul avec un calcul manuel</t>
  </si>
  <si>
    <t>C9.4</t>
  </si>
  <si>
    <t>La note d'hypothèses est rédigée
Les modèles mécaniques sont explicités
Le progiciel à utiliser est judicieusement identifié et choisi en adéquation avec les productions et résultats attendus.
Le progiciel est correctement paramétré
Le calcul est généré sur le logiciel,
Le calcul et la cohérence de ses résultats sont contrôlés
La note de calcul est produite et présentée sous forme d'une note de synthèse reprenant les hypothèses et principaux résultats issus du logiciel</t>
  </si>
  <si>
    <t>Produire ou contrôler une note de calcul avec un progiciel</t>
  </si>
  <si>
    <t>C9.3</t>
  </si>
  <si>
    <t>Les calculs (notes de calculs, métrés, prix...) sont automatisés sur un logiciel (tableur…)
Les procédures de travail à automatiser (sur tableur, traitement de texte, modeleur…) sont identifiées
Les procédures de travail à automatiser sont définies sous forme d’algorithme
Les procédures de travail à automatiser sont générées et exécutées sur le logiciel, à l’aide d’un enregistreur de macro ou d’un outil de programmation graphique</t>
  </si>
  <si>
    <t>Programmer, paramétrer et automatiser une procédure de travail sur un logiciel</t>
  </si>
  <si>
    <t>C9.2</t>
  </si>
  <si>
    <t>Les hypothèses du projet sont rappelées : attendus et contraintes</t>
  </si>
  <si>
    <t>Rédiger la note d’hypothèses du projet</t>
  </si>
  <si>
    <t>C9.1</t>
  </si>
  <si>
    <t>Élaborer le dossier d’exécution</t>
  </si>
  <si>
    <t>C9</t>
  </si>
  <si>
    <t>Les outils de production de la maquette numérique (logiciels…) sont identifiés et définis en adéquation avec les attentes du projet et les tâches à réaliser
La modélisation BIM de la solution permet une représentation graphique de la solution technique
Les esquisses, croquis, schémas, plans de l’architecte ou fournis par le client, sont traduits en un modèle BIM
Les géométries complexes ou non courantes, sont modélisées à l’aide des fonctionnalités logicielles adaptées (modélisation conceptuelle, programmation graphique par algorithme de modélisation …)</t>
  </si>
  <si>
    <t>Produire ou compléter la maquette de l'ouvrage avec un logiciel BIM</t>
  </si>
  <si>
    <t>C8.3</t>
  </si>
  <si>
    <t>Le plan en 2D est complet (cotes, légendes, cartouche …)
Les conventions de représentation sont respectées
L’information est structurée dans le fichier (utilisation du classement par calques, paramétrage des styles de textes, cotes …)</t>
  </si>
  <si>
    <t>Représenter en 2D avec un logiciel 2D</t>
  </si>
  <si>
    <t>C8.2</t>
  </si>
  <si>
    <t>Le schéma ou l’esquisse sont lisibles, soignés, explicites et commentés</t>
  </si>
  <si>
    <t>Représenter à la main par un schéma, une esquisse</t>
  </si>
  <si>
    <t>C8.1</t>
  </si>
  <si>
    <t>Représenter graphiquement une idée ou une solution</t>
  </si>
  <si>
    <t>C8</t>
  </si>
  <si>
    <t>La réunion est préparée, planifiée, conduite et clôturée en tenant compte du contexte, des objectifs et des participants</t>
  </si>
  <si>
    <t>Organiser, planifier et conduire une réunion</t>
  </si>
  <si>
    <t>C7.2</t>
  </si>
  <si>
    <t>Les tâches sont clairement présentées et réparties
Les consignes sont concises, diffusées.
La sécurité est intégrée aux consignes
L’application des consignes est vérifiée
Les compétences sont exploitées et valorisées
Les outils numériques (logiciels, matériels …) de production et de travail collaboratif sont judicieusement identifiés, choisis et correctement utilisés par l’équipe</t>
  </si>
  <si>
    <t>Organiser et encadrer le travail d'une équipe</t>
  </si>
  <si>
    <t>C7.1</t>
  </si>
  <si>
    <t>Organiser et piloter une équipe</t>
  </si>
  <si>
    <t>C7</t>
  </si>
  <si>
    <r>
      <t>NOM</t>
    </r>
    <r>
      <rPr>
        <b/>
        <sz val="12"/>
        <rFont val="Arial"/>
        <family val="2"/>
      </rPr>
      <t xml:space="preserve"> ET</t>
    </r>
    <r>
      <rPr>
        <b/>
        <sz val="12"/>
        <color rgb="FFFF0000"/>
        <rFont val="Arial"/>
        <family val="2"/>
      </rPr>
      <t xml:space="preserve"> PRENOM </t>
    </r>
    <r>
      <rPr>
        <b/>
        <sz val="12"/>
        <rFont val="Arial"/>
        <family val="2"/>
      </rPr>
      <t>DU CANDIDAT :</t>
    </r>
  </si>
  <si>
    <t>ANNEE SCOLAIRE</t>
  </si>
  <si>
    <t>BTS ARCHITECTURES EN METAL: 
CONCEPTION ET REALISATION
U61 : Fiche d'évaluation SITUATION 1</t>
  </si>
  <si>
    <t>C13 - Contrôler et valider une conception, un procédé, une réalisation</t>
  </si>
  <si>
    <t>NON</t>
  </si>
  <si>
    <t>C13.1 Contrôler et réceptionner un ouvrage exécuté, le support d'une structure ou une implantation</t>
  </si>
  <si>
    <t>C13.2 Mettre en œuvre, contrôler et valider un ouvrage en cours d'exécution</t>
  </si>
  <si>
    <t>C13.4 Assurer la sécurité en réalisation</t>
  </si>
  <si>
    <t>C13.5 Contrôler et valider un procédé de réalisation en atelier</t>
  </si>
  <si>
    <t>C13.6 Implanter un ouvrage</t>
  </si>
  <si>
    <t xml:space="preserve"> /10</t>
  </si>
  <si>
    <t>Note sur 10 attribuée par le jury (note brute + ou - 1 point):</t>
  </si>
  <si>
    <t>/10</t>
  </si>
  <si>
    <t>BTS ARCHITECTURES EN METAL: 
CONCEPTION ET REALISATION
U61 : Fiche d'évaluation SITUATION 2</t>
  </si>
  <si>
    <t>C13.3 Analyser un comportement structurel à partir d'un essai expérimental</t>
  </si>
  <si>
    <t>C13.7 Contrôler et valider une solution technique par la réalisation d'un prototype réel ou virtuel</t>
  </si>
  <si>
    <t>C13</t>
  </si>
  <si>
    <t>Contrôler et valider une conception, un procédé, une réalisation</t>
  </si>
  <si>
    <t>C13.3</t>
  </si>
  <si>
    <t>Analyser un comportement structurel à partir d'un essai expérimental</t>
  </si>
  <si>
    <t xml:space="preserve">Le but de l’essai est défini
Le protocole de l’essai est défini
L’essai est réalisé conformément au protocole
Les résultats de l’essai sont générés et interprétés
</t>
  </si>
  <si>
    <t>C13.7</t>
  </si>
  <si>
    <t>Contrôler et valider une solution technique par la réalisation d'un prototype réel ou virtuel</t>
  </si>
  <si>
    <t xml:space="preserve">Le plan de contrôle et de validation de la solution technique est établi en fonction du type de solution à contrôler et valider. La solution est validée grâce à une solution de prototypage adaptée aux besoins : 
- réalisation d’un prototype virtuel de la solution adapté à la phase de validation
- réalisation d’un prototype réel de la solution généré à échelle réelle ou à échelle réduite et adapté à la phase de validation
La solution est validée par la réalisation d’une simulation à partir d’un modèle numérique, adapté à la phase de validation
</t>
  </si>
  <si>
    <r>
      <rPr>
        <b/>
        <sz val="12"/>
        <color rgb="FFFF0000"/>
        <rFont val="Arial"/>
        <family val="2"/>
      </rPr>
      <t>NOM</t>
    </r>
    <r>
      <rPr>
        <b/>
        <sz val="12"/>
        <color theme="1"/>
        <rFont val="Arial"/>
        <family val="2"/>
      </rPr>
      <t xml:space="preserve"> ET </t>
    </r>
    <r>
      <rPr>
        <b/>
        <sz val="12"/>
        <color rgb="FFFF0000"/>
        <rFont val="Arial"/>
        <family val="2"/>
      </rPr>
      <t>PRENOM</t>
    </r>
    <r>
      <rPr>
        <b/>
        <sz val="12"/>
        <color theme="1"/>
        <rFont val="Arial"/>
        <family val="2"/>
      </rPr>
      <t xml:space="preserve"> DU CANDIDAT :</t>
    </r>
  </si>
  <si>
    <r>
      <t xml:space="preserve">NOM </t>
    </r>
    <r>
      <rPr>
        <b/>
        <sz val="12"/>
        <rFont val="Arial"/>
        <family val="2"/>
      </rPr>
      <t>ET</t>
    </r>
    <r>
      <rPr>
        <b/>
        <sz val="12"/>
        <color rgb="FFFF0000"/>
        <rFont val="Arial"/>
        <family val="2"/>
      </rPr>
      <t xml:space="preserve"> PRENOM </t>
    </r>
    <r>
      <rPr>
        <b/>
        <sz val="12"/>
        <rFont val="Arial"/>
        <family val="2"/>
      </rPr>
      <t>DU CANDIDAT :</t>
    </r>
  </si>
  <si>
    <t>Epreuve E6 : conduite de projet</t>
  </si>
  <si>
    <t>Sous-épreuve : Vérification et validation d'une partie du projet</t>
  </si>
  <si>
    <t>Note U61 S1</t>
  </si>
  <si>
    <t>Note U61 S2</t>
  </si>
  <si>
    <t>Note globale coefficientée</t>
  </si>
  <si>
    <t>/80</t>
  </si>
  <si>
    <t>BTS ARCHITECTURES EN METAL: 
CONCEPTION ET REALISATION
U62 : Fiche d'évaluation U62</t>
  </si>
  <si>
    <t>C14 - Préparer et assurer une communication écrite ou orale</t>
  </si>
  <si>
    <t>C14.1 Élaborer une stratégie de communication orale</t>
  </si>
  <si>
    <t>C14.2 S’exprimer et argumenter avec précision à l’oral</t>
  </si>
  <si>
    <t>C14.3 Élaborer une stratégie de communication écrite</t>
  </si>
  <si>
    <t>C14.4 Produire le compte-rendu d'une réunion en entreprise</t>
  </si>
  <si>
    <t>C14.5 S’exprimer et argumenter avec précision à l’écrit</t>
  </si>
  <si>
    <t>C14.6 Établir une note de synthèse</t>
  </si>
  <si>
    <t>C14.7 Élaborer, rédiger et mettre en forme un dossier (textes, plans, calculs, plannings)</t>
  </si>
  <si>
    <t>C15 - Collaborer dans les différents environnements du projet</t>
  </si>
  <si>
    <t>C15.1 Identifier les partenaires et leurs rôles respectifs</t>
  </si>
  <si>
    <t>C15.2 Participer au projet avec des partenaires extérieurs</t>
  </si>
  <si>
    <t>C15.3 Organiser les conditions d’accueil et d’encadrement d’un nouveau personnel (stagiaire, apprenti, intérimaire)</t>
  </si>
  <si>
    <t>C16 - Conduire la réalisation d'un projet</t>
  </si>
  <si>
    <t xml:space="preserve">C16.1 Adapter l’affectation des moyens humains et matériels aux tâches à réaliser </t>
  </si>
  <si>
    <t>C16.2 Proposer une solution d'amélioration de la prévention des risques</t>
  </si>
  <si>
    <t>C16.3 Gérer les flux, stocks et approvisionnements du projet</t>
  </si>
  <si>
    <t>C16.4 Utiliser un système de gestion et suivre économiquement le projet</t>
  </si>
  <si>
    <t>C14</t>
  </si>
  <si>
    <t>Préparer et assurer une communication écrite ou orale</t>
  </si>
  <si>
    <t>C14.1</t>
  </si>
  <si>
    <t>Élaborer une stratégie de communication orale</t>
  </si>
  <si>
    <t>Les informations utiles sont identifiées
Les objectifs de la communication sont définis
Les outils et méthodes de communication orale sont adaptés</t>
  </si>
  <si>
    <t>C14.2</t>
  </si>
  <si>
    <t>S’exprimer et argumenter avec précision à l’oral</t>
  </si>
  <si>
    <t>Le vocabulaire technique est précis
Le registre est adapté au contexte et au destinataire
Le discours est intelligible, cohérent, structuré</t>
  </si>
  <si>
    <t>C14.3</t>
  </si>
  <si>
    <t>Élaborer une stratégie de communication écrite</t>
  </si>
  <si>
    <t>Les objectifs de la communication sont définis
La stratégie de communication est établie</t>
  </si>
  <si>
    <t>C14.4</t>
  </si>
  <si>
    <t>Produire le compte-rendu d'une réunion en entreprise</t>
  </si>
  <si>
    <t>Les documents produits sont présentables et valorisent l’entreprise</t>
  </si>
  <si>
    <t>C14.5</t>
  </si>
  <si>
    <t>S’exprimer et argumenter avec précision à l’écrit</t>
  </si>
  <si>
    <t>Le vocabulaire technique est précis
Le registre est adapté au contexte et au destinataire
L’écrit est cohérent, structuré et exploitable (texte, illustrations …)</t>
  </si>
  <si>
    <t>C14.6</t>
  </si>
  <si>
    <t>Établir une note de synthèse</t>
  </si>
  <si>
    <t xml:space="preserve">L’objectif et les hypothèses de la note de synthèse sont formulés
La note de synthèse rappelle les actions, détaille l’analyse et répond à l’objectif </t>
  </si>
  <si>
    <t>C14.7</t>
  </si>
  <si>
    <t>Élaborer, rédiger et mettre en forme un dossier (textes, plans, calculs, plannings)</t>
  </si>
  <si>
    <t>Le dossier technique est structuré et complet.
Le contenu du dossier permet la réalisation du projet
La forme du dossier valorise l’entreprise</t>
  </si>
  <si>
    <t>C15</t>
  </si>
  <si>
    <t>Collaborer dans les différents environnements du projet</t>
  </si>
  <si>
    <t>C15.1</t>
  </si>
  <si>
    <t>Identifier les partenaires et leurs rôles respectifs</t>
  </si>
  <si>
    <t>Les partenaires sont identifiés, leurs rôles, responsabilités et limites de prestation sont précisées</t>
  </si>
  <si>
    <t>C15.2</t>
  </si>
  <si>
    <t>Participer au projet avec des partenaires extérieurs</t>
  </si>
  <si>
    <t>Les tâches sont réalisées en tenant compte des relations et impacts des partenaires
Les objectifs de chacun sont clairement identifiés</t>
  </si>
  <si>
    <t>C15.3</t>
  </si>
  <si>
    <t>Organiser les conditions d’accueil et d’encadrement d’un nouveau personnel (stagiaire, apprenti, intérimaire)</t>
  </si>
  <si>
    <t>Les conditions d’accueil et d’encadrement sont adaptées au profil du nouvel arrivant.
Les ressources nécessaires sont identifiées et exploitées (livret d’accueil, consignes de sécurité …)</t>
  </si>
  <si>
    <t>C16</t>
  </si>
  <si>
    <t>Conduire la réalisation d'un projet</t>
  </si>
  <si>
    <t>C16.1</t>
  </si>
  <si>
    <t xml:space="preserve">Adapter l’affectation des moyens humains et matériels aux tâches à réaliser </t>
  </si>
  <si>
    <t>Les tâches professionnelles à réaliser sont identifiées
Les ressources humaines sont identifiées et affectées aux tâches professionnelles
Les habilitations sont identifiées et contrôlées (travaux en hauteur, permis feu….)
Les matériels sont définis, quantifiés et affectés
Les matériaux et fournitures sont identifiés, quantifiés. Leur stock et leur livraison sont planifiés.</t>
  </si>
  <si>
    <t>C16.2</t>
  </si>
  <si>
    <t>Proposer une solution d'amélioration de la prévention des risques</t>
  </si>
  <si>
    <t>Une situation de conception ou de réalisation est analysée
Une solution d’amélioration de la prévention des risques est proposée</t>
  </si>
  <si>
    <t>C16.3</t>
  </si>
  <si>
    <t>Gérer les flux, stocks et approvisionnements du projet</t>
  </si>
  <si>
    <t>Les ressources du projet sont adaptées aux variations de contraintes et aléas.</t>
  </si>
  <si>
    <t>C16.4</t>
  </si>
  <si>
    <t>Utiliser un système de gestion et suivre économiquement le projet</t>
  </si>
  <si>
    <t>Les factures sont rédigées
Les travaux supplémentaires sont pris en compte
Les situations de travaux sont établies
Le compte prorata est actualisé
Les coûts du projet sont suivis en temps réel 
Les écarts entre le prévisionnel et le réel sont analysés
Les coûts réels sont évalués et les données sont actualisées. 
Les coûts de la non qualité sont évalués
La rentabilité de l’affaire est établie
Le décompte définitif est réalisé</t>
  </si>
  <si>
    <t>BTS ARCHITECTURE EN METAL CONCEPTION ET REALISATION</t>
  </si>
  <si>
    <t>NOM ?</t>
  </si>
  <si>
    <t>PRENOM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</si>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</sst>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6"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10"/>
      <color rgb="FFFF000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sz val="9"/>
      <color indexed="81"/>
      <name val="Tahoma"/>
      <family val="2"/>
    </font>
    <font>
      <b/>
      <sz val="9"/>
      <color indexed="81"/>
      <name val="Tahoma"/>
      <family val="2"/>
    </font>
    <font>
      <sz val="10"/>
      <color indexed="81"/>
      <name val="Tahoma"/>
      <family val="2"/>
    </font>
    <font>
      <sz val="9"/>
      <color theme="1"/>
      <name val="Arial"/>
      <family val="2"/>
    </font>
    <font>
      <b/>
      <i/>
      <sz val="20"/>
      <color theme="1"/>
      <name val="Arial"/>
      <family val="2"/>
    </font>
    <font>
      <sz val="18"/>
      <color theme="1"/>
      <name val="Arial"/>
      <family val="2"/>
    </font>
    <font>
      <b/>
      <i/>
      <u/>
      <sz val="16"/>
      <name val="Arial"/>
      <family val="2"/>
    </font>
    <font>
      <sz val="16"/>
      <name val="Arial"/>
      <family val="2"/>
    </font>
    <font>
      <b/>
      <sz val="18"/>
      <name val="Arial"/>
      <family val="2"/>
    </font>
    <font>
      <b/>
      <sz val="12"/>
      <color rgb="FF0000FF"/>
      <name val="Arial"/>
      <family val="2"/>
    </font>
    <font>
      <b/>
      <sz val="14"/>
      <color rgb="FF0000FF"/>
      <name val="Arial"/>
      <family val="2"/>
    </font>
    <font>
      <sz val="14"/>
      <color theme="1"/>
      <name val="Arial"/>
      <family val="2"/>
    </font>
    <font>
      <sz val="16"/>
      <color rgb="FF0000FF"/>
      <name val="Arial"/>
      <family val="2"/>
    </font>
    <font>
      <sz val="16"/>
      <color theme="1"/>
      <name val="Arial"/>
      <family val="2"/>
    </font>
    <font>
      <i/>
      <sz val="8"/>
      <color rgb="FFFF0000"/>
      <name val="Arial"/>
      <family val="2"/>
    </font>
    <font>
      <sz val="18"/>
      <color rgb="FF000000"/>
      <name val="Arial"/>
      <family val="2"/>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top style="thin">
        <color indexed="64"/>
      </top>
      <bottom style="thin">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276">
    <xf numFmtId="0" fontId="0" fillId="0" borderId="0" xfId="0"/>
    <xf numFmtId="0" fontId="4" fillId="0" borderId="34" xfId="0" applyFont="1" applyBorder="1" applyAlignment="1">
      <alignment vertical="center" wrapText="1"/>
    </xf>
    <xf numFmtId="0" fontId="5" fillId="0" borderId="1" xfId="0" applyFont="1" applyBorder="1" applyAlignment="1">
      <alignment vertical="center" wrapText="1"/>
    </xf>
    <xf numFmtId="0" fontId="4" fillId="0" borderId="18" xfId="0" applyFont="1" applyBorder="1" applyAlignment="1">
      <alignment horizontal="center" vertical="center" wrapText="1"/>
    </xf>
    <xf numFmtId="0" fontId="4" fillId="0" borderId="19" xfId="0" applyFont="1" applyFill="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2" fillId="2" borderId="16" xfId="0" applyFont="1" applyFill="1" applyBorder="1" applyAlignment="1">
      <alignment vertical="center" wrapText="1"/>
    </xf>
    <xf numFmtId="0" fontId="9" fillId="0" borderId="30" xfId="0" applyFont="1" applyFill="1" applyBorder="1" applyAlignment="1">
      <alignment vertical="center" wrapText="1"/>
    </xf>
    <xf numFmtId="0" fontId="3" fillId="0" borderId="30" xfId="0" applyFont="1" applyBorder="1"/>
    <xf numFmtId="0" fontId="10" fillId="0" borderId="30" xfId="0" applyFont="1" applyBorder="1" applyAlignment="1">
      <alignment horizontal="center"/>
    </xf>
    <xf numFmtId="0" fontId="3" fillId="0" borderId="0" xfId="0" applyFont="1"/>
    <xf numFmtId="0" fontId="4" fillId="0" borderId="37" xfId="0" applyFont="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textRotation="90" wrapText="1"/>
    </xf>
    <xf numFmtId="0" fontId="14" fillId="0" borderId="0" xfId="0" applyFont="1" applyBorder="1" applyAlignment="1">
      <alignment horizontal="center" vertical="center" textRotation="90" wrapText="1"/>
    </xf>
    <xf numFmtId="0" fontId="15" fillId="0" borderId="40" xfId="0" applyFont="1" applyBorder="1" applyAlignment="1">
      <alignment horizontal="center" vertical="center" wrapText="1"/>
    </xf>
    <xf numFmtId="0" fontId="13" fillId="0" borderId="0" xfId="0" applyFont="1" applyAlignment="1">
      <alignment horizontal="center" vertical="center" textRotation="90" wrapText="1"/>
    </xf>
    <xf numFmtId="0" fontId="12" fillId="0" borderId="0" xfId="0" applyFont="1" applyBorder="1" applyAlignment="1">
      <alignment horizontal="center" vertical="center" textRotation="90" wrapText="1"/>
    </xf>
    <xf numFmtId="9" fontId="5" fillId="0" borderId="1" xfId="1" applyNumberFormat="1" applyFont="1" applyFill="1" applyBorder="1" applyAlignment="1">
      <alignment horizontal="right"/>
    </xf>
    <xf numFmtId="9" fontId="16" fillId="0" borderId="36" xfId="1" applyFont="1" applyBorder="1" applyAlignment="1">
      <alignment horizontal="center"/>
    </xf>
    <xf numFmtId="2" fontId="5" fillId="0" borderId="20" xfId="1" applyNumberFormat="1" applyFont="1" applyFill="1" applyBorder="1" applyAlignment="1"/>
    <xf numFmtId="0" fontId="12" fillId="0" borderId="0" xfId="0" applyFont="1" applyBorder="1"/>
    <xf numFmtId="9" fontId="12" fillId="0" borderId="0" xfId="0" applyNumberFormat="1" applyFont="1" applyBorder="1" applyAlignment="1">
      <alignment horizontal="center"/>
    </xf>
    <xf numFmtId="0" fontId="3" fillId="0" borderId="0" xfId="0" applyFont="1" applyBorder="1"/>
    <xf numFmtId="9" fontId="5" fillId="0" borderId="1" xfId="1" applyFont="1" applyFill="1" applyBorder="1" applyAlignment="1">
      <alignment horizontal="right"/>
    </xf>
    <xf numFmtId="0" fontId="10" fillId="0" borderId="0" xfId="0" applyFont="1" applyBorder="1" applyAlignment="1">
      <alignment horizontal="center"/>
    </xf>
    <xf numFmtId="0" fontId="12" fillId="0" borderId="0" xfId="0" applyFont="1" applyBorder="1" applyAlignment="1">
      <alignment horizontal="center"/>
    </xf>
    <xf numFmtId="9" fontId="5" fillId="0" borderId="1" xfId="0" applyNumberFormat="1" applyFont="1" applyFill="1" applyBorder="1" applyAlignment="1">
      <alignment horizontal="center"/>
    </xf>
    <xf numFmtId="0" fontId="18" fillId="0" borderId="0" xfId="0" applyFont="1" applyBorder="1" applyAlignment="1">
      <alignment vertical="center"/>
    </xf>
    <xf numFmtId="0" fontId="18" fillId="0" borderId="0" xfId="0" applyFont="1" applyBorder="1" applyAlignment="1">
      <alignment horizontal="center" vertical="center"/>
    </xf>
    <xf numFmtId="0" fontId="13" fillId="0" borderId="0" xfId="0" applyFont="1" applyBorder="1"/>
    <xf numFmtId="0" fontId="2" fillId="0" borderId="0" xfId="0" applyFont="1" applyBorder="1" applyAlignment="1"/>
    <xf numFmtId="0" fontId="3" fillId="0" borderId="40" xfId="0" applyFont="1" applyBorder="1"/>
    <xf numFmtId="0" fontId="19" fillId="0" borderId="0" xfId="0" applyFont="1" applyBorder="1" applyAlignment="1">
      <alignment horizontal="center" vertical="center"/>
    </xf>
    <xf numFmtId="0" fontId="19" fillId="0" borderId="0" xfId="0" applyFont="1" applyBorder="1" applyAlignment="1" applyProtection="1">
      <alignment vertical="top" wrapText="1"/>
      <protection locked="0"/>
    </xf>
    <xf numFmtId="0" fontId="19" fillId="0" borderId="27" xfId="0" applyFont="1" applyFill="1" applyBorder="1" applyAlignment="1" applyProtection="1">
      <alignment vertical="top" wrapText="1"/>
      <protection locked="0"/>
    </xf>
    <xf numFmtId="0" fontId="19" fillId="0" borderId="0" xfId="0" applyFont="1" applyBorder="1" applyAlignment="1" applyProtection="1">
      <alignment horizontal="center" vertical="top" wrapText="1"/>
      <protection locked="0"/>
    </xf>
    <xf numFmtId="0" fontId="25" fillId="0" borderId="0" xfId="0" applyFont="1" applyBorder="1" applyAlignment="1">
      <alignment horizontal="center" vertical="center"/>
    </xf>
    <xf numFmtId="0" fontId="23" fillId="0" borderId="30" xfId="0" applyFont="1" applyBorder="1" applyAlignment="1">
      <alignment vertical="center"/>
    </xf>
    <xf numFmtId="0" fontId="19" fillId="0" borderId="0" xfId="0" applyFont="1" applyBorder="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3" fillId="0" borderId="35" xfId="0" applyFont="1" applyBorder="1"/>
    <xf numFmtId="0" fontId="2" fillId="0" borderId="35" xfId="0" applyFont="1" applyBorder="1" applyAlignment="1"/>
    <xf numFmtId="0" fontId="12" fillId="0" borderId="35" xfId="0" applyFont="1" applyBorder="1"/>
    <xf numFmtId="0" fontId="3" fillId="0" borderId="35" xfId="0" applyFont="1" applyBorder="1"/>
    <xf numFmtId="0" fontId="10" fillId="0" borderId="35" xfId="0" applyFont="1" applyBorder="1" applyAlignment="1">
      <alignment horizontal="center"/>
    </xf>
    <xf numFmtId="0" fontId="3" fillId="0" borderId="39" xfId="0" applyFont="1" applyBorder="1"/>
    <xf numFmtId="0" fontId="13" fillId="0" borderId="0" xfId="0" applyFont="1"/>
    <xf numFmtId="0" fontId="13" fillId="0" borderId="0" xfId="0" applyFont="1" applyFill="1" applyAlignment="1">
      <alignment wrapText="1"/>
    </xf>
    <xf numFmtId="0" fontId="3" fillId="0" borderId="0" xfId="0" applyFont="1" applyAlignment="1">
      <alignment horizontal="center"/>
    </xf>
    <xf numFmtId="0" fontId="2" fillId="0" borderId="0" xfId="0" applyFont="1" applyAlignment="1"/>
    <xf numFmtId="0" fontId="12" fillId="0" borderId="0" xfId="0" applyFont="1"/>
    <xf numFmtId="0" fontId="10" fillId="0" borderId="0" xfId="0" applyFont="1" applyAlignment="1">
      <alignment horizontal="center"/>
    </xf>
    <xf numFmtId="0" fontId="20" fillId="0" borderId="7" xfId="0" applyFont="1" applyBorder="1" applyAlignment="1">
      <alignment horizontal="center" vertical="center"/>
    </xf>
    <xf numFmtId="0" fontId="21" fillId="0" borderId="4" xfId="0" applyFont="1" applyBorder="1" applyAlignment="1">
      <alignment vertical="center"/>
    </xf>
    <xf numFmtId="0" fontId="4" fillId="4" borderId="1" xfId="0" applyFont="1" applyFill="1" applyBorder="1"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9" fontId="5" fillId="5" borderId="1" xfId="1" applyFont="1" applyFill="1" applyBorder="1" applyAlignment="1">
      <alignment horizontal="center"/>
    </xf>
    <xf numFmtId="0" fontId="16" fillId="5" borderId="36" xfId="0" applyFont="1" applyFill="1" applyBorder="1" applyAlignment="1">
      <alignment horizontal="center" vertical="center" textRotation="90" wrapText="1"/>
    </xf>
    <xf numFmtId="2" fontId="4" fillId="5" borderId="20" xfId="1" applyNumberFormat="1" applyFont="1" applyFill="1" applyBorder="1" applyAlignment="1">
      <alignment horizontal="center" vertical="center"/>
    </xf>
    <xf numFmtId="9" fontId="5" fillId="5" borderId="1" xfId="0" applyNumberFormat="1" applyFont="1" applyFill="1" applyBorder="1" applyAlignment="1">
      <alignment horizontal="center"/>
    </xf>
    <xf numFmtId="0" fontId="4" fillId="4" borderId="17" xfId="0" applyFont="1" applyFill="1" applyBorder="1" applyAlignment="1" applyProtection="1">
      <alignment horizontal="center" vertical="center"/>
      <protection locked="0"/>
    </xf>
    <xf numFmtId="0" fontId="26" fillId="4" borderId="9" xfId="0" applyFont="1" applyFill="1" applyBorder="1" applyAlignment="1" applyProtection="1">
      <alignment horizontal="center" vertical="center" wrapText="1"/>
      <protection locked="0"/>
    </xf>
    <xf numFmtId="0" fontId="3" fillId="4" borderId="10" xfId="0" applyFont="1" applyFill="1" applyBorder="1" applyProtection="1">
      <protection locked="0"/>
    </xf>
    <xf numFmtId="0" fontId="26" fillId="4" borderId="11" xfId="0" applyFont="1" applyFill="1" applyBorder="1" applyAlignment="1" applyProtection="1">
      <alignment horizontal="center" vertical="center"/>
      <protection locked="0"/>
    </xf>
    <xf numFmtId="0" fontId="26" fillId="4" borderId="10" xfId="0" applyFont="1" applyFill="1" applyBorder="1" applyAlignment="1" applyProtection="1">
      <alignment horizontal="center" vertical="center" wrapText="1"/>
      <protection locked="0"/>
    </xf>
    <xf numFmtId="0" fontId="26" fillId="4" borderId="13" xfId="0" applyFont="1" applyFill="1" applyBorder="1" applyAlignment="1" applyProtection="1">
      <alignment horizontal="center" vertical="center"/>
      <protection locked="0"/>
    </xf>
    <xf numFmtId="0" fontId="5" fillId="6" borderId="1" xfId="0" applyFont="1" applyFill="1" applyBorder="1" applyAlignment="1">
      <alignment vertical="center" wrapText="1"/>
    </xf>
    <xf numFmtId="0" fontId="6" fillId="6" borderId="16" xfId="0" applyFont="1" applyFill="1" applyBorder="1" applyAlignment="1">
      <alignment horizontal="center" vertical="center" wrapText="1"/>
    </xf>
    <xf numFmtId="0" fontId="2" fillId="0" borderId="29" xfId="0" applyFont="1" applyBorder="1" applyAlignment="1">
      <alignment horizontal="center" vertical="center" wrapText="1"/>
    </xf>
    <xf numFmtId="0" fontId="4" fillId="0" borderId="8" xfId="0" applyFont="1" applyBorder="1" applyAlignment="1">
      <alignment horizontal="center" vertical="center" wrapText="1"/>
    </xf>
    <xf numFmtId="0" fontId="11" fillId="0" borderId="43" xfId="0" applyFont="1" applyBorder="1" applyAlignment="1">
      <alignment horizontal="center" vertical="center" wrapText="1"/>
    </xf>
    <xf numFmtId="0" fontId="3" fillId="0" borderId="27" xfId="0" applyFont="1" applyFill="1" applyBorder="1" applyAlignment="1">
      <alignment horizontal="left" vertical="center" wrapText="1"/>
    </xf>
    <xf numFmtId="0" fontId="17" fillId="0" borderId="27" xfId="0" applyFont="1" applyFill="1" applyBorder="1" applyAlignment="1">
      <alignment horizontal="left" vertical="center"/>
    </xf>
    <xf numFmtId="0" fontId="15" fillId="4" borderId="42"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14" fillId="0" borderId="0" xfId="0" applyFont="1" applyBorder="1" applyAlignment="1">
      <alignment horizontal="center" vertical="center" wrapText="1"/>
    </xf>
    <xf numFmtId="0" fontId="4" fillId="0" borderId="1" xfId="0" applyFont="1" applyFill="1" applyBorder="1" applyAlignment="1" applyProtection="1">
      <alignment horizontal="center" vertical="center"/>
    </xf>
    <xf numFmtId="0" fontId="3" fillId="0" borderId="0" xfId="0" applyFont="1" applyBorder="1" applyAlignment="1">
      <alignment vertical="center" wrapText="1"/>
    </xf>
    <xf numFmtId="0" fontId="3" fillId="0" borderId="35" xfId="0" applyFont="1" applyBorder="1" applyAlignment="1">
      <alignment vertical="center" wrapText="1"/>
    </xf>
    <xf numFmtId="9" fontId="20" fillId="6" borderId="40" xfId="1" applyFont="1" applyFill="1" applyBorder="1" applyAlignment="1">
      <alignment horizontal="center" vertical="center" wrapText="1"/>
    </xf>
    <xf numFmtId="0" fontId="33" fillId="0" borderId="39" xfId="0" applyFont="1" applyBorder="1" applyAlignment="1">
      <alignment vertical="center" wrapText="1"/>
    </xf>
    <xf numFmtId="2" fontId="5" fillId="0" borderId="20" xfId="1" applyNumberFormat="1" applyFont="1" applyFill="1" applyBorder="1" applyAlignment="1">
      <alignment horizontal="center"/>
    </xf>
    <xf numFmtId="0" fontId="26" fillId="4" borderId="14" xfId="0" applyFont="1" applyFill="1" applyBorder="1" applyAlignment="1" applyProtection="1">
      <alignment horizontal="center" vertical="center" wrapText="1"/>
      <protection locked="0"/>
    </xf>
    <xf numFmtId="0" fontId="20" fillId="0" borderId="5" xfId="0" applyFont="1" applyBorder="1" applyAlignment="1">
      <alignment horizontal="center" vertical="center" wrapText="1"/>
    </xf>
    <xf numFmtId="0" fontId="34" fillId="0" borderId="18" xfId="0" applyFont="1" applyBorder="1" applyAlignment="1">
      <alignment horizontal="center" vertical="center" wrapText="1" shrinkToFit="1"/>
    </xf>
    <xf numFmtId="0" fontId="34" fillId="0" borderId="19" xfId="0" applyFont="1" applyBorder="1" applyAlignment="1">
      <alignment horizontal="center" vertical="center" wrapText="1" shrinkToFit="1"/>
    </xf>
    <xf numFmtId="0" fontId="34" fillId="0" borderId="45" xfId="0" applyFont="1" applyBorder="1" applyAlignment="1">
      <alignment horizontal="center" vertical="center"/>
    </xf>
    <xf numFmtId="0" fontId="35" fillId="0" borderId="8" xfId="0" applyFont="1" applyBorder="1" applyAlignment="1">
      <alignment horizontal="center" vertical="center" wrapText="1" shrinkToFit="1"/>
    </xf>
    <xf numFmtId="0" fontId="35" fillId="0" borderId="8" xfId="0" applyFont="1" applyBorder="1" applyAlignment="1">
      <alignment horizontal="left" vertical="center" wrapText="1" shrinkToFit="1"/>
    </xf>
    <xf numFmtId="0" fontId="35" fillId="0" borderId="7" xfId="0" applyFont="1" applyBorder="1" applyAlignment="1">
      <alignment horizontal="left" vertical="center" wrapText="1"/>
    </xf>
    <xf numFmtId="0" fontId="35" fillId="0" borderId="1" xfId="0" applyFont="1" applyBorder="1" applyAlignment="1">
      <alignment horizontal="center" vertical="center" wrapText="1" shrinkToFit="1"/>
    </xf>
    <xf numFmtId="0" fontId="35" fillId="0" borderId="1" xfId="0" applyFont="1" applyBorder="1" applyAlignment="1">
      <alignment horizontal="left" vertical="center" wrapText="1" shrinkToFit="1"/>
    </xf>
    <xf numFmtId="0" fontId="35" fillId="0" borderId="11" xfId="0" applyFont="1" applyBorder="1" applyAlignment="1">
      <alignment horizontal="left" vertical="center" wrapText="1"/>
    </xf>
    <xf numFmtId="0" fontId="35" fillId="0" borderId="12" xfId="0" applyFont="1" applyBorder="1" applyAlignment="1">
      <alignment horizontal="center" vertical="center" wrapText="1" shrinkToFit="1"/>
    </xf>
    <xf numFmtId="0" fontId="35" fillId="0" borderId="12" xfId="0" applyFont="1" applyBorder="1" applyAlignment="1">
      <alignment horizontal="left" vertical="center" wrapText="1" shrinkToFit="1"/>
    </xf>
    <xf numFmtId="0" fontId="35" fillId="0" borderId="13" xfId="0" applyFont="1" applyBorder="1" applyAlignment="1">
      <alignment horizontal="left" vertical="center" wrapText="1"/>
    </xf>
    <xf numFmtId="0" fontId="35" fillId="0" borderId="49" xfId="0" applyFont="1" applyBorder="1" applyAlignment="1">
      <alignment horizontal="center" vertical="center" wrapText="1" shrinkToFit="1"/>
    </xf>
    <xf numFmtId="0" fontId="35" fillId="0" borderId="49" xfId="0" applyFont="1" applyBorder="1" applyAlignment="1">
      <alignment horizontal="left" vertical="center" wrapText="1" shrinkToFit="1"/>
    </xf>
    <xf numFmtId="0" fontId="35" fillId="0" borderId="50" xfId="0" applyFont="1" applyBorder="1" applyAlignment="1">
      <alignment horizontal="left" vertical="center" wrapText="1"/>
    </xf>
    <xf numFmtId="0" fontId="35" fillId="0" borderId="17" xfId="0" applyFont="1" applyBorder="1" applyAlignment="1">
      <alignment horizontal="center" vertical="center" wrapText="1" shrinkToFit="1"/>
    </xf>
    <xf numFmtId="0" fontId="35" fillId="0" borderId="17" xfId="0" applyFont="1" applyBorder="1" applyAlignment="1">
      <alignment horizontal="left" vertical="center" wrapText="1" shrinkToFit="1"/>
    </xf>
    <xf numFmtId="0" fontId="35" fillId="0" borderId="51" xfId="0" applyFont="1" applyBorder="1" applyAlignment="1">
      <alignment horizontal="left" vertical="center" wrapText="1"/>
    </xf>
    <xf numFmtId="0" fontId="4" fillId="0" borderId="12" xfId="0" applyFont="1" applyFill="1" applyBorder="1" applyAlignment="1" applyProtection="1">
      <alignment horizontal="center" vertical="center"/>
    </xf>
    <xf numFmtId="0" fontId="38" fillId="0" borderId="55" xfId="0" applyFont="1" applyBorder="1" applyAlignment="1">
      <alignment horizontal="right" vertical="center"/>
    </xf>
    <xf numFmtId="0" fontId="38" fillId="4" borderId="16" xfId="0" applyFont="1" applyFill="1" applyBorder="1" applyAlignment="1">
      <alignment vertical="center"/>
    </xf>
    <xf numFmtId="0" fontId="37" fillId="0" borderId="55" xfId="0" applyFont="1" applyBorder="1" applyAlignment="1">
      <alignment horizontal="right" vertical="center"/>
    </xf>
    <xf numFmtId="0" fontId="37" fillId="0" borderId="16" xfId="0" applyFont="1" applyBorder="1" applyAlignment="1">
      <alignment vertical="center"/>
    </xf>
    <xf numFmtId="0" fontId="20" fillId="0" borderId="5" xfId="0" applyFont="1" applyBorder="1" applyAlignment="1">
      <alignment horizontal="center" vertical="center" wrapText="1"/>
    </xf>
    <xf numFmtId="0" fontId="26" fillId="4" borderId="14" xfId="0" applyFont="1" applyFill="1" applyBorder="1" applyAlignment="1" applyProtection="1">
      <alignment horizontal="center" vertical="center" wrapText="1"/>
      <protection locked="0"/>
    </xf>
    <xf numFmtId="0" fontId="15" fillId="4" borderId="42" xfId="0" applyFont="1" applyFill="1" applyBorder="1" applyAlignment="1" applyProtection="1">
      <alignment horizontal="center" vertical="center" wrapText="1"/>
      <protection locked="0"/>
    </xf>
    <xf numFmtId="0" fontId="5" fillId="0" borderId="0" xfId="0" applyFont="1"/>
    <xf numFmtId="0" fontId="41" fillId="0" borderId="1" xfId="0" applyFont="1" applyBorder="1"/>
    <xf numFmtId="0" fontId="41" fillId="0" borderId="36" xfId="0" applyFont="1" applyBorder="1" applyAlignment="1">
      <alignment horizontal="right"/>
    </xf>
    <xf numFmtId="49" fontId="41" fillId="0" borderId="10" xfId="0" applyNumberFormat="1" applyFont="1" applyBorder="1"/>
    <xf numFmtId="0" fontId="41" fillId="0" borderId="36" xfId="0" applyNumberFormat="1" applyFont="1" applyBorder="1" applyAlignment="1">
      <alignment horizontal="right"/>
    </xf>
    <xf numFmtId="0" fontId="41" fillId="0" borderId="10" xfId="0" applyFont="1" applyBorder="1"/>
    <xf numFmtId="0" fontId="29" fillId="0" borderId="0" xfId="0" applyFont="1" applyAlignment="1">
      <alignment horizontal="right"/>
    </xf>
    <xf numFmtId="49" fontId="41" fillId="0" borderId="0" xfId="0" applyNumberFormat="1" applyFont="1"/>
    <xf numFmtId="0" fontId="41" fillId="0" borderId="0" xfId="0" applyFont="1"/>
    <xf numFmtId="14" fontId="39" fillId="0" borderId="0" xfId="0" applyNumberFormat="1" applyFont="1"/>
    <xf numFmtId="0" fontId="35" fillId="0" borderId="0" xfId="0" applyFont="1"/>
    <xf numFmtId="0" fontId="43" fillId="0" borderId="0" xfId="0" applyFont="1" applyAlignment="1">
      <alignment vertical="center"/>
    </xf>
    <xf numFmtId="0" fontId="5" fillId="0" borderId="0" xfId="0" applyFont="1" applyAlignment="1">
      <alignment vertical="center"/>
    </xf>
    <xf numFmtId="0" fontId="41" fillId="0" borderId="1" xfId="0" applyFont="1" applyBorder="1" applyAlignment="1"/>
    <xf numFmtId="0" fontId="5" fillId="0" borderId="16" xfId="0" applyFont="1" applyBorder="1" applyAlignment="1"/>
    <xf numFmtId="0" fontId="38" fillId="0" borderId="63" xfId="0" applyFont="1" applyBorder="1" applyAlignment="1">
      <alignment horizontal="right" vertical="center"/>
    </xf>
    <xf numFmtId="0" fontId="38" fillId="4" borderId="64" xfId="0" applyFont="1" applyFill="1" applyBorder="1" applyAlignment="1">
      <alignment vertical="center"/>
    </xf>
    <xf numFmtId="0" fontId="10" fillId="0" borderId="0" xfId="0" applyFont="1" applyBorder="1"/>
    <xf numFmtId="0" fontId="14" fillId="0" borderId="35" xfId="0" applyFont="1" applyBorder="1"/>
    <xf numFmtId="0" fontId="24" fillId="0" borderId="30" xfId="0" applyFont="1" applyBorder="1" applyAlignment="1">
      <alignment vertical="center"/>
    </xf>
    <xf numFmtId="0" fontId="10" fillId="0" borderId="35" xfId="0" applyFont="1" applyBorder="1" applyAlignment="1">
      <alignment vertical="center" wrapText="1"/>
    </xf>
    <xf numFmtId="0" fontId="10" fillId="0" borderId="0" xfId="0" applyFont="1" applyBorder="1" applyAlignment="1">
      <alignment vertical="center" wrapText="1"/>
    </xf>
    <xf numFmtId="0" fontId="44" fillId="0" borderId="0" xfId="0" applyFont="1" applyBorder="1" applyAlignment="1">
      <alignment vertical="center"/>
    </xf>
    <xf numFmtId="0" fontId="7" fillId="0" borderId="27" xfId="0" applyFont="1" applyFill="1" applyBorder="1" applyAlignment="1">
      <alignment horizontal="left" vertical="center"/>
    </xf>
    <xf numFmtId="0" fontId="4" fillId="4" borderId="13" xfId="0" applyFont="1" applyFill="1" applyBorder="1" applyAlignment="1" applyProtection="1">
      <alignment horizontal="center" vertical="center"/>
      <protection locked="0"/>
    </xf>
    <xf numFmtId="0" fontId="4" fillId="4" borderId="12" xfId="0" applyFont="1" applyFill="1" applyBorder="1" applyAlignment="1" applyProtection="1">
      <alignment horizontal="center" vertical="center"/>
      <protection locked="0"/>
    </xf>
    <xf numFmtId="0" fontId="4" fillId="0" borderId="47" xfId="0" applyFont="1" applyBorder="1" applyAlignment="1">
      <alignment vertical="center" wrapText="1"/>
    </xf>
    <xf numFmtId="0" fontId="10" fillId="0" borderId="27" xfId="0" applyFont="1" applyFill="1" applyBorder="1" applyAlignment="1">
      <alignment horizontal="left" vertical="center" wrapText="1"/>
    </xf>
    <xf numFmtId="0" fontId="7" fillId="0" borderId="29" xfId="0" applyFont="1" applyBorder="1" applyAlignment="1">
      <alignment horizontal="center" vertical="center" wrapText="1"/>
    </xf>
    <xf numFmtId="49" fontId="35" fillId="0" borderId="50" xfId="0" applyNumberFormat="1" applyFont="1" applyBorder="1" applyAlignment="1">
      <alignment horizontal="left" vertical="center" wrapText="1"/>
    </xf>
    <xf numFmtId="0" fontId="2" fillId="0" borderId="27" xfId="0" applyFont="1" applyBorder="1" applyAlignment="1">
      <alignment horizontal="center" vertical="center" wrapText="1"/>
    </xf>
    <xf numFmtId="0" fontId="4" fillId="0" borderId="49" xfId="0" applyFont="1" applyBorder="1" applyAlignment="1">
      <alignment horizontal="center" vertical="center" wrapText="1"/>
    </xf>
    <xf numFmtId="0" fontId="11" fillId="0" borderId="66" xfId="0" applyFont="1" applyBorder="1" applyAlignment="1">
      <alignment horizontal="center" vertical="center" wrapText="1"/>
    </xf>
    <xf numFmtId="0" fontId="4" fillId="0" borderId="67" xfId="0" applyFont="1" applyBorder="1" applyAlignment="1">
      <alignment horizontal="center" vertical="center" wrapText="1"/>
    </xf>
    <xf numFmtId="0" fontId="4" fillId="4" borderId="1"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2" fontId="27" fillId="0" borderId="20" xfId="1" applyNumberFormat="1" applyFont="1" applyFill="1" applyBorder="1" applyAlignment="1"/>
    <xf numFmtId="0" fontId="41" fillId="0" borderId="36" xfId="0" applyFont="1" applyBorder="1" applyAlignment="1">
      <alignment horizontal="center"/>
    </xf>
    <xf numFmtId="0" fontId="5" fillId="0" borderId="10" xfId="0" applyFont="1" applyBorder="1"/>
    <xf numFmtId="0" fontId="29" fillId="0" borderId="0" xfId="0" applyFont="1" applyAlignment="1">
      <alignment horizontal="left" vertical="center"/>
    </xf>
    <xf numFmtId="0" fontId="3" fillId="0" borderId="36" xfId="0" applyFont="1" applyBorder="1" applyAlignment="1">
      <alignment horizontal="center"/>
    </xf>
    <xf numFmtId="0" fontId="3" fillId="0" borderId="10" xfId="0" applyFont="1" applyBorder="1" applyAlignment="1">
      <alignment horizontal="center"/>
    </xf>
    <xf numFmtId="0" fontId="40" fillId="0" borderId="59" xfId="0" applyFont="1" applyBorder="1" applyAlignment="1">
      <alignment horizontal="center"/>
    </xf>
    <xf numFmtId="0" fontId="40" fillId="0" borderId="60" xfId="0" applyFont="1" applyBorder="1" applyAlignment="1">
      <alignment horizontal="center"/>
    </xf>
    <xf numFmtId="0" fontId="40" fillId="0" borderId="61" xfId="0" applyFont="1" applyBorder="1" applyAlignment="1">
      <alignment horizontal="center"/>
    </xf>
    <xf numFmtId="49" fontId="40" fillId="0" borderId="59" xfId="0" applyNumberFormat="1" applyFont="1" applyBorder="1" applyAlignment="1">
      <alignment horizontal="center"/>
    </xf>
    <xf numFmtId="49" fontId="40" fillId="0" borderId="60" xfId="0" applyNumberFormat="1" applyFont="1" applyBorder="1" applyAlignment="1">
      <alignment horizontal="center"/>
    </xf>
    <xf numFmtId="49" fontId="40" fillId="0" borderId="61" xfId="0" applyNumberFormat="1" applyFont="1" applyBorder="1" applyAlignment="1">
      <alignment horizontal="center"/>
    </xf>
    <xf numFmtId="0" fontId="5" fillId="0" borderId="16" xfId="0" applyFont="1" applyBorder="1" applyAlignment="1">
      <alignment horizontal="center"/>
    </xf>
    <xf numFmtId="0" fontId="5" fillId="0" borderId="0" xfId="0" applyFont="1" applyAlignment="1">
      <alignment horizontal="center"/>
    </xf>
    <xf numFmtId="0" fontId="28" fillId="0" borderId="0" xfId="0" applyFont="1" applyAlignment="1">
      <alignment horizontal="center" vertical="center"/>
    </xf>
    <xf numFmtId="0" fontId="3" fillId="0" borderId="62" xfId="0" applyFont="1" applyBorder="1" applyAlignment="1">
      <alignment horizontal="center"/>
    </xf>
    <xf numFmtId="0" fontId="41" fillId="0" borderId="36" xfId="0" applyFont="1" applyBorder="1" applyAlignment="1">
      <alignment horizontal="center"/>
    </xf>
    <xf numFmtId="0" fontId="41" fillId="0" borderId="10" xfId="0" applyFont="1" applyBorder="1" applyAlignment="1">
      <alignment horizontal="center"/>
    </xf>
    <xf numFmtId="0" fontId="42" fillId="0" borderId="0" xfId="0" applyFont="1" applyAlignment="1">
      <alignment horizontal="left" vertical="center"/>
    </xf>
    <xf numFmtId="0" fontId="26" fillId="4" borderId="14" xfId="0" applyFont="1" applyFill="1" applyBorder="1" applyAlignment="1" applyProtection="1">
      <alignment horizontal="center" vertical="center" wrapText="1"/>
      <protection locked="0"/>
    </xf>
    <xf numFmtId="0" fontId="3" fillId="4" borderId="15" xfId="0" applyFont="1" applyFill="1" applyBorder="1" applyProtection="1">
      <protection locked="0"/>
    </xf>
    <xf numFmtId="0" fontId="4" fillId="5" borderId="21" xfId="0" applyFont="1" applyFill="1" applyBorder="1" applyAlignment="1">
      <alignment horizontal="left" vertical="center" wrapText="1"/>
    </xf>
    <xf numFmtId="0" fontId="4" fillId="5" borderId="28" xfId="0" applyFont="1" applyFill="1" applyBorder="1" applyAlignment="1">
      <alignment horizontal="left" vertical="center" wrapText="1"/>
    </xf>
    <xf numFmtId="0" fontId="4" fillId="5" borderId="22" xfId="0" applyFont="1" applyFill="1" applyBorder="1" applyAlignment="1">
      <alignment horizontal="left" vertical="center" wrapText="1"/>
    </xf>
    <xf numFmtId="0" fontId="4" fillId="5" borderId="8" xfId="0" applyFont="1" applyFill="1" applyBorder="1" applyAlignment="1">
      <alignment horizontal="left" vertical="center" wrapText="1"/>
    </xf>
    <xf numFmtId="0" fontId="4" fillId="5" borderId="7" xfId="0" applyFont="1" applyFill="1" applyBorder="1" applyAlignment="1">
      <alignment horizontal="left" vertical="center" wrapText="1"/>
    </xf>
    <xf numFmtId="0" fontId="20" fillId="3" borderId="5" xfId="0" applyFont="1" applyFill="1" applyBorder="1" applyAlignment="1">
      <alignment horizontal="center" vertical="center"/>
    </xf>
    <xf numFmtId="0" fontId="20" fillId="3" borderId="23" xfId="0" applyFont="1" applyFill="1" applyBorder="1" applyAlignment="1">
      <alignment horizontal="center" vertical="center"/>
    </xf>
    <xf numFmtId="0" fontId="20" fillId="3" borderId="24" xfId="0" applyFont="1" applyFill="1" applyBorder="1" applyAlignment="1">
      <alignment horizontal="center" vertical="center"/>
    </xf>
    <xf numFmtId="0" fontId="26" fillId="4" borderId="14" xfId="0" applyFont="1" applyFill="1" applyBorder="1" applyAlignment="1" applyProtection="1">
      <alignment horizontal="center" vertical="top" wrapText="1"/>
      <protection locked="0"/>
    </xf>
    <xf numFmtId="0" fontId="26" fillId="4" borderId="25" xfId="0" applyFont="1" applyFill="1" applyBorder="1" applyAlignment="1" applyProtection="1">
      <alignment horizontal="center" vertical="top" wrapText="1"/>
      <protection locked="0"/>
    </xf>
    <xf numFmtId="0" fontId="26" fillId="4" borderId="26" xfId="0" applyFont="1" applyFill="1" applyBorder="1" applyAlignment="1" applyProtection="1">
      <alignment horizontal="center" vertical="top" wrapText="1"/>
      <protection locked="0"/>
    </xf>
    <xf numFmtId="0" fontId="22" fillId="0" borderId="27" xfId="0" applyFont="1" applyBorder="1" applyAlignment="1">
      <alignment horizontal="right" vertical="center"/>
    </xf>
    <xf numFmtId="0" fontId="22" fillId="0" borderId="0" xfId="0" applyFont="1" applyBorder="1" applyAlignment="1">
      <alignment horizontal="right" vertical="center"/>
    </xf>
    <xf numFmtId="164" fontId="8" fillId="0" borderId="2" xfId="0" applyNumberFormat="1" applyFont="1" applyBorder="1" applyAlignment="1">
      <alignment horizontal="right" vertical="center"/>
    </xf>
    <xf numFmtId="164" fontId="8" fillId="0" borderId="3" xfId="0" applyNumberFormat="1" applyFont="1" applyBorder="1" applyAlignment="1">
      <alignment horizontal="righ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6" fillId="4" borderId="29" xfId="0" applyFont="1" applyFill="1" applyBorder="1" applyAlignment="1" applyProtection="1">
      <alignment horizontal="center" vertical="center"/>
      <protection locked="0"/>
    </xf>
    <xf numFmtId="0" fontId="26" fillId="4" borderId="30" xfId="0" applyFont="1" applyFill="1" applyBorder="1" applyAlignment="1" applyProtection="1">
      <alignment horizontal="center" vertical="center"/>
      <protection locked="0"/>
    </xf>
    <xf numFmtId="0" fontId="26" fillId="4" borderId="31" xfId="0" applyFont="1" applyFill="1" applyBorder="1" applyAlignment="1" applyProtection="1">
      <alignment horizontal="center" vertical="center"/>
      <protection locked="0"/>
    </xf>
    <xf numFmtId="0" fontId="26" fillId="4" borderId="27" xfId="0" applyFont="1" applyFill="1" applyBorder="1" applyAlignment="1" applyProtection="1">
      <alignment horizontal="center" vertical="center"/>
      <protection locked="0"/>
    </xf>
    <xf numFmtId="0" fontId="26" fillId="4" borderId="0" xfId="0" applyFont="1" applyFill="1" applyBorder="1" applyAlignment="1" applyProtection="1">
      <alignment horizontal="center" vertical="center"/>
      <protection locked="0"/>
    </xf>
    <xf numFmtId="0" fontId="26" fillId="4" borderId="40" xfId="0" applyFont="1" applyFill="1" applyBorder="1" applyAlignment="1" applyProtection="1">
      <alignment horizontal="center" vertical="center"/>
      <protection locked="0"/>
    </xf>
    <xf numFmtId="0" fontId="26" fillId="4" borderId="38" xfId="0" applyFont="1" applyFill="1" applyBorder="1" applyAlignment="1" applyProtection="1">
      <alignment horizontal="center" vertical="center"/>
      <protection locked="0"/>
    </xf>
    <xf numFmtId="0" fontId="26" fillId="4" borderId="35" xfId="0" applyFont="1" applyFill="1" applyBorder="1" applyAlignment="1" applyProtection="1">
      <alignment horizontal="center" vertical="center"/>
      <protection locked="0"/>
    </xf>
    <xf numFmtId="0" fontId="26" fillId="4" borderId="39" xfId="0" applyFont="1" applyFill="1" applyBorder="1" applyAlignment="1" applyProtection="1">
      <alignment horizontal="center" vertical="center"/>
      <protection locked="0"/>
    </xf>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27" fillId="0" borderId="27" xfId="0" applyFont="1" applyBorder="1" applyAlignment="1">
      <alignment horizontal="right" vertical="center"/>
    </xf>
    <xf numFmtId="0" fontId="27" fillId="0" borderId="0" xfId="0" applyFont="1" applyBorder="1" applyAlignment="1">
      <alignment horizontal="right" vertical="center"/>
    </xf>
    <xf numFmtId="0" fontId="20" fillId="0" borderId="27" xfId="0" applyFont="1" applyBorder="1" applyAlignment="1">
      <alignment horizontal="right" vertical="center"/>
    </xf>
    <xf numFmtId="0" fontId="20" fillId="0" borderId="0" xfId="0" applyFont="1" applyBorder="1" applyAlignment="1">
      <alignment horizontal="right" vertical="center"/>
    </xf>
    <xf numFmtId="0" fontId="33" fillId="0" borderId="30" xfId="0" applyFont="1" applyBorder="1" applyAlignment="1">
      <alignment horizontal="center" vertical="center" wrapText="1"/>
    </xf>
    <xf numFmtId="0" fontId="33" fillId="0" borderId="31" xfId="0" applyFont="1" applyBorder="1" applyAlignment="1">
      <alignment horizontal="center" vertical="center" wrapText="1"/>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8" fillId="0" borderId="0" xfId="0" applyFont="1" applyBorder="1" applyAlignment="1">
      <alignment horizontal="center" vertical="top"/>
    </xf>
    <xf numFmtId="0" fontId="8" fillId="0" borderId="40" xfId="0" applyFont="1" applyBorder="1" applyAlignment="1">
      <alignment horizontal="center" vertical="top"/>
    </xf>
    <xf numFmtId="164" fontId="21" fillId="4" borderId="2" xfId="0" applyNumberFormat="1" applyFont="1" applyFill="1" applyBorder="1" applyAlignment="1" applyProtection="1">
      <alignment horizontal="center" vertical="center"/>
      <protection locked="0"/>
    </xf>
    <xf numFmtId="164" fontId="21" fillId="4" borderId="3" xfId="0" applyNumberFormat="1" applyFont="1" applyFill="1" applyBorder="1" applyAlignment="1" applyProtection="1">
      <alignment horizontal="center" vertical="center"/>
      <protection locked="0"/>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4" fillId="0" borderId="29" xfId="0" applyFont="1" applyBorder="1" applyAlignment="1">
      <alignment horizontal="center"/>
    </xf>
    <xf numFmtId="0" fontId="24" fillId="0" borderId="30" xfId="0" applyFont="1" applyBorder="1" applyAlignment="1">
      <alignment horizontal="center"/>
    </xf>
    <xf numFmtId="9" fontId="28" fillId="0" borderId="27" xfId="0" applyNumberFormat="1" applyFont="1" applyBorder="1" applyAlignment="1">
      <alignment horizontal="center" vertical="center"/>
    </xf>
    <xf numFmtId="9" fontId="28" fillId="0" borderId="0" xfId="0" applyNumberFormat="1" applyFont="1" applyBorder="1" applyAlignment="1">
      <alignment horizontal="center" vertical="center"/>
    </xf>
    <xf numFmtId="9" fontId="24" fillId="0" borderId="38" xfId="0" applyNumberFormat="1" applyFont="1" applyBorder="1" applyAlignment="1">
      <alignment horizontal="center" vertical="center"/>
    </xf>
    <xf numFmtId="9" fontId="24" fillId="0" borderId="35" xfId="0" applyNumberFormat="1" applyFont="1" applyBorder="1" applyAlignment="1">
      <alignment horizontal="center" vertical="center"/>
    </xf>
    <xf numFmtId="0" fontId="2" fillId="4" borderId="41" xfId="0" applyFont="1" applyFill="1" applyBorder="1" applyAlignment="1" applyProtection="1">
      <alignment horizontal="center" vertical="center"/>
      <protection locked="0"/>
    </xf>
    <xf numFmtId="0" fontId="2" fillId="4" borderId="42" xfId="0" applyFont="1" applyFill="1" applyBorder="1" applyAlignment="1" applyProtection="1">
      <alignment horizontal="center" vertical="center"/>
      <protection locked="0"/>
    </xf>
    <xf numFmtId="0" fontId="15" fillId="4" borderId="41" xfId="0" applyFont="1" applyFill="1" applyBorder="1" applyAlignment="1" applyProtection="1">
      <alignment horizontal="center" vertical="center" wrapText="1"/>
      <protection locked="0"/>
    </xf>
    <xf numFmtId="0" fontId="15" fillId="4" borderId="44" xfId="0" applyFont="1" applyFill="1" applyBorder="1" applyAlignment="1" applyProtection="1">
      <alignment horizontal="center" vertical="center" wrapText="1"/>
      <protection locked="0"/>
    </xf>
    <xf numFmtId="49" fontId="9" fillId="4" borderId="3" xfId="0" applyNumberFormat="1" applyFont="1" applyFill="1" applyBorder="1" applyAlignment="1" applyProtection="1">
      <alignment horizontal="center" vertical="center" wrapText="1"/>
      <protection locked="0"/>
    </xf>
    <xf numFmtId="0" fontId="9" fillId="4" borderId="4" xfId="0" applyFont="1" applyFill="1" applyBorder="1" applyAlignment="1" applyProtection="1">
      <alignment horizontal="center" vertical="center" wrapText="1"/>
      <protection locked="0"/>
    </xf>
    <xf numFmtId="0" fontId="15" fillId="4" borderId="42" xfId="0" applyFont="1" applyFill="1" applyBorder="1" applyAlignment="1" applyProtection="1">
      <alignment horizontal="center" vertical="center" wrapText="1"/>
      <protection locked="0"/>
    </xf>
    <xf numFmtId="0" fontId="2" fillId="4" borderId="44" xfId="0" applyFont="1" applyFill="1" applyBorder="1" applyAlignment="1" applyProtection="1">
      <alignment horizontal="center" vertical="center"/>
      <protection locked="0"/>
    </xf>
    <xf numFmtId="49" fontId="9" fillId="4" borderId="4" xfId="0" applyNumberFormat="1" applyFont="1" applyFill="1" applyBorder="1" applyAlignment="1" applyProtection="1">
      <alignment horizontal="center" vertical="center" wrapText="1"/>
      <protection locked="0"/>
    </xf>
    <xf numFmtId="0" fontId="38" fillId="0" borderId="64" xfId="0" applyFont="1" applyBorder="1" applyAlignment="1">
      <alignment horizontal="center" vertical="center"/>
    </xf>
    <xf numFmtId="0" fontId="38" fillId="0" borderId="65" xfId="0" applyFont="1" applyBorder="1" applyAlignment="1">
      <alignment horizontal="center" vertical="center"/>
    </xf>
    <xf numFmtId="0" fontId="37" fillId="0" borderId="16" xfId="0" applyFont="1" applyBorder="1" applyAlignment="1">
      <alignment horizontal="center" vertical="center"/>
    </xf>
    <xf numFmtId="0" fontId="37" fillId="0" borderId="56" xfId="0" applyFont="1" applyBorder="1" applyAlignment="1">
      <alignment horizontal="center" vertical="center"/>
    </xf>
    <xf numFmtId="0" fontId="36" fillId="0" borderId="55" xfId="0" applyFont="1" applyBorder="1" applyAlignment="1">
      <alignment horizontal="center" vertical="center"/>
    </xf>
    <xf numFmtId="0" fontId="36" fillId="0" borderId="16" xfId="0" applyFont="1" applyBorder="1" applyAlignment="1">
      <alignment horizontal="center" vertical="center"/>
    </xf>
    <xf numFmtId="0" fontId="36" fillId="0" borderId="56" xfId="0" applyFont="1" applyBorder="1" applyAlignment="1">
      <alignment horizontal="center" vertical="center"/>
    </xf>
    <xf numFmtId="0" fontId="37" fillId="0" borderId="55" xfId="0" applyFont="1" applyBorder="1" applyAlignment="1">
      <alignment horizontal="center" vertical="center" wrapText="1"/>
    </xf>
    <xf numFmtId="0" fontId="37" fillId="0" borderId="55" xfId="0" applyFont="1" applyBorder="1" applyAlignment="1">
      <alignment horizontal="center" vertical="center"/>
    </xf>
    <xf numFmtId="0" fontId="43" fillId="0" borderId="52" xfId="0" applyFont="1" applyBorder="1" applyAlignment="1">
      <alignment horizontal="left"/>
    </xf>
    <xf numFmtId="0" fontId="43" fillId="0" borderId="53" xfId="0" applyFont="1" applyBorder="1" applyAlignment="1">
      <alignment horizontal="left"/>
    </xf>
    <xf numFmtId="0" fontId="43" fillId="0" borderId="55" xfId="0" applyFont="1" applyBorder="1" applyAlignment="1">
      <alignment horizontal="left"/>
    </xf>
    <xf numFmtId="0" fontId="43" fillId="0" borderId="16" xfId="0" applyFont="1" applyBorder="1" applyAlignment="1">
      <alignment horizontal="left"/>
    </xf>
    <xf numFmtId="49" fontId="43" fillId="0" borderId="55" xfId="0" applyNumberFormat="1" applyFont="1" applyBorder="1" applyAlignment="1">
      <alignment horizontal="left"/>
    </xf>
    <xf numFmtId="49" fontId="43" fillId="0" borderId="16" xfId="0" applyNumberFormat="1" applyFont="1" applyBorder="1" applyAlignment="1">
      <alignment horizontal="left"/>
    </xf>
    <xf numFmtId="49" fontId="41" fillId="0" borderId="53" xfId="0" applyNumberFormat="1" applyFont="1" applyBorder="1" applyAlignment="1">
      <alignment horizontal="center"/>
    </xf>
    <xf numFmtId="0" fontId="41" fillId="0" borderId="54" xfId="0" applyFont="1" applyBorder="1" applyAlignment="1">
      <alignment horizontal="center"/>
    </xf>
    <xf numFmtId="49" fontId="41" fillId="0" borderId="16" xfId="0" applyNumberFormat="1" applyFont="1" applyBorder="1" applyAlignment="1">
      <alignment horizontal="center"/>
    </xf>
    <xf numFmtId="0" fontId="41" fillId="0" borderId="56" xfId="0" applyFont="1" applyBorder="1" applyAlignment="1">
      <alignment horizontal="center"/>
    </xf>
    <xf numFmtId="0" fontId="41" fillId="0" borderId="16" xfId="0" applyFont="1" applyBorder="1" applyAlignment="1">
      <alignment horizontal="center"/>
    </xf>
    <xf numFmtId="0" fontId="35" fillId="0" borderId="48" xfId="0" applyFont="1" applyFill="1" applyBorder="1" applyAlignment="1">
      <alignment horizontal="center" vertical="center" wrapText="1" shrinkToFit="1"/>
    </xf>
    <xf numFmtId="0" fontId="35" fillId="0" borderId="22" xfId="0" applyFont="1" applyFill="1" applyBorder="1" applyAlignment="1">
      <alignment horizontal="center" vertical="center" wrapText="1" shrinkToFit="1"/>
    </xf>
    <xf numFmtId="0" fontId="35" fillId="0" borderId="46" xfId="0" applyFont="1" applyFill="1" applyBorder="1" applyAlignment="1">
      <alignment horizontal="center" vertical="center" wrapText="1" shrinkToFit="1"/>
    </xf>
    <xf numFmtId="0" fontId="35" fillId="0" borderId="47" xfId="0" applyFont="1" applyFill="1" applyBorder="1" applyAlignment="1">
      <alignment horizontal="center" vertical="center" wrapText="1" shrinkToFit="1"/>
    </xf>
    <xf numFmtId="0" fontId="35" fillId="0" borderId="8" xfId="0" applyFont="1" applyFill="1" applyBorder="1" applyAlignment="1">
      <alignment horizontal="center" vertical="center" wrapText="1" shrinkToFit="1"/>
    </xf>
    <xf numFmtId="0" fontId="35" fillId="0" borderId="12" xfId="0" applyFont="1" applyFill="1" applyBorder="1" applyAlignment="1">
      <alignment horizontal="center" vertical="center" wrapText="1" shrinkToFit="1"/>
    </xf>
    <xf numFmtId="0" fontId="35" fillId="0" borderId="34" xfId="0" applyFont="1" applyFill="1" applyBorder="1" applyAlignment="1">
      <alignment horizontal="center" vertical="center" wrapText="1" shrinkToFit="1"/>
    </xf>
    <xf numFmtId="0" fontId="35" fillId="0" borderId="1" xfId="0" applyFont="1" applyFill="1" applyBorder="1" applyAlignment="1">
      <alignment horizontal="center" vertical="center" wrapText="1" shrinkToFit="1"/>
    </xf>
    <xf numFmtId="0" fontId="4" fillId="5" borderId="48" xfId="0" applyFont="1" applyFill="1" applyBorder="1" applyAlignment="1">
      <alignment horizontal="left" vertical="center" wrapText="1"/>
    </xf>
    <xf numFmtId="0" fontId="4" fillId="5" borderId="49" xfId="0" applyFont="1" applyFill="1" applyBorder="1" applyAlignment="1">
      <alignment horizontal="left" vertical="center" wrapText="1"/>
    </xf>
    <xf numFmtId="0" fontId="4" fillId="5" borderId="50" xfId="0" applyFont="1" applyFill="1" applyBorder="1" applyAlignment="1">
      <alignment horizontal="left" vertical="center" wrapText="1"/>
    </xf>
    <xf numFmtId="0" fontId="38" fillId="0" borderId="16" xfId="0" applyFont="1" applyBorder="1" applyAlignment="1">
      <alignment horizontal="center" vertical="center"/>
    </xf>
    <xf numFmtId="0" fontId="38" fillId="0" borderId="56" xfId="0" applyFont="1" applyBorder="1" applyAlignment="1">
      <alignment horizontal="center" vertical="center"/>
    </xf>
    <xf numFmtId="0" fontId="36" fillId="0" borderId="52" xfId="0" applyFont="1" applyBorder="1" applyAlignment="1">
      <alignment horizontal="center" vertical="center"/>
    </xf>
    <xf numFmtId="0" fontId="36" fillId="0" borderId="53" xfId="0" applyFont="1" applyBorder="1" applyAlignment="1">
      <alignment horizontal="center" vertical="center"/>
    </xf>
    <xf numFmtId="0" fontId="36" fillId="0" borderId="54" xfId="0" applyFont="1" applyBorder="1" applyAlignment="1">
      <alignment horizontal="center" vertical="center"/>
    </xf>
    <xf numFmtId="0" fontId="37" fillId="0" borderId="57" xfId="0" applyFont="1" applyBorder="1" applyAlignment="1">
      <alignment horizontal="center" vertical="center"/>
    </xf>
    <xf numFmtId="0" fontId="37" fillId="0" borderId="3" xfId="0" applyFont="1" applyBorder="1" applyAlignment="1">
      <alignment horizontal="center" vertical="center"/>
    </xf>
    <xf numFmtId="0" fontId="37" fillId="0" borderId="58" xfId="0" applyFont="1" applyBorder="1" applyAlignment="1">
      <alignment horizontal="center" vertical="center"/>
    </xf>
    <xf numFmtId="0" fontId="45" fillId="0" borderId="22" xfId="0" applyFont="1" applyFill="1" applyBorder="1" applyAlignment="1">
      <alignment horizontal="center" vertical="center" wrapText="1" shrinkToFit="1"/>
    </xf>
    <xf numFmtId="0" fontId="4" fillId="4" borderId="2"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37" fillId="0" borderId="57" xfId="0" applyFont="1" applyBorder="1" applyAlignment="1">
      <alignment horizontal="center" vertical="center" wrapText="1"/>
    </xf>
    <xf numFmtId="0" fontId="35" fillId="0" borderId="21" xfId="0" applyFont="1" applyFill="1" applyBorder="1" applyAlignment="1">
      <alignment horizontal="center" vertical="center" wrapText="1" shrinkToFit="1"/>
    </xf>
    <xf numFmtId="0" fontId="35" fillId="0" borderId="68" xfId="0" applyFont="1" applyFill="1" applyBorder="1" applyAlignment="1">
      <alignment horizontal="center" vertical="center" wrapText="1" shrinkToFit="1"/>
    </xf>
    <xf numFmtId="0" fontId="35" fillId="0" borderId="28" xfId="0" applyFont="1" applyFill="1" applyBorder="1" applyAlignment="1">
      <alignment horizontal="center" vertical="center" wrapText="1" shrinkToFit="1"/>
    </xf>
    <xf numFmtId="0" fontId="35" fillId="0" borderId="32" xfId="0" applyFont="1" applyFill="1" applyBorder="1" applyAlignment="1">
      <alignment horizontal="center" vertical="center" wrapText="1" shrinkToFit="1"/>
    </xf>
  </cellXfs>
  <cellStyles count="2">
    <cellStyle name="Normal" xfId="0" builtinId="0"/>
    <cellStyle name="Pourcentage" xfId="1" builtinId="5"/>
  </cellStyles>
  <dxfs count="33">
    <dxf>
      <font>
        <color auto="1"/>
      </font>
      <fill>
        <patternFill>
          <bgColor rgb="FFFFC7CE"/>
        </patternFill>
      </fill>
    </dxf>
    <dxf>
      <font>
        <color auto="1"/>
      </font>
      <fill>
        <patternFill>
          <bgColor rgb="FFFFC7CE"/>
        </patternFill>
      </fill>
    </dxf>
    <dxf>
      <font>
        <color auto="1"/>
      </font>
      <fill>
        <patternFill>
          <bgColor rgb="FFFFC7CE"/>
        </patternFill>
      </fill>
    </dxf>
    <dxf>
      <font>
        <color auto="1"/>
      </font>
      <fill>
        <patternFill>
          <bgColor rgb="FFFFC7CE"/>
        </patternFill>
      </fill>
    </dxf>
    <dxf>
      <font>
        <color auto="1"/>
      </font>
      <fill>
        <patternFill>
          <bgColor rgb="FFFFC7CE"/>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ont>
        <color auto="1"/>
      </font>
      <fill>
        <patternFill>
          <bgColor rgb="FFFFC7CE"/>
        </patternFill>
      </fill>
    </dxf>
    <dxf>
      <font>
        <color auto="1"/>
      </font>
      <fill>
        <patternFill>
          <bgColor rgb="FFFFC7CE"/>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ont>
        <color auto="1"/>
      </font>
      <fill>
        <patternFill>
          <bgColor rgb="FFFFC7CE"/>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ill>
        <patternFill>
          <bgColor theme="6" tint="0.39994506668294322"/>
        </patternFill>
      </fill>
    </dxf>
    <dxf>
      <fill>
        <patternFill>
          <bgColor rgb="FFFF8989"/>
        </patternFill>
      </fill>
    </dxf>
    <dxf>
      <font>
        <color auto="1"/>
      </font>
      <fill>
        <patternFill>
          <bgColor rgb="FFFFC7CE"/>
        </patternFill>
      </fill>
    </dxf>
    <dxf>
      <font>
        <color auto="1"/>
      </font>
      <fill>
        <patternFill>
          <bgColor rgb="FFFFC7CE"/>
        </patternFill>
      </fill>
    </dxf>
    <dxf>
      <font>
        <color auto="1"/>
      </font>
      <fill>
        <patternFill>
          <bgColor rgb="FFFFC7CE"/>
        </patternFill>
      </fill>
    </dxf>
    <dxf>
      <fill>
        <patternFill>
          <bgColor theme="6" tint="0.39994506668294322"/>
        </patternFill>
      </fill>
    </dxf>
    <dxf>
      <fill>
        <patternFill>
          <bgColor rgb="FFFF8989"/>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47624</xdr:colOff>
      <xdr:row>12</xdr:row>
      <xdr:rowOff>115093</xdr:rowOff>
    </xdr:from>
    <xdr:to>
      <xdr:col>8</xdr:col>
      <xdr:colOff>222249</xdr:colOff>
      <xdr:row>12</xdr:row>
      <xdr:rowOff>317500</xdr:rowOff>
    </xdr:to>
    <xdr:sp macro="" textlink="">
      <xdr:nvSpPr>
        <xdr:cNvPr id="5" name="Flèche à angle droit 4"/>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10</xdr:col>
      <xdr:colOff>38101</xdr:colOff>
      <xdr:row>14</xdr:row>
      <xdr:rowOff>254000</xdr:rowOff>
    </xdr:from>
    <xdr:to>
      <xdr:col>17</xdr:col>
      <xdr:colOff>5091907</xdr:colOff>
      <xdr:row>22</xdr:row>
      <xdr:rowOff>109764</xdr:rowOff>
    </xdr:to>
    <xdr:pic>
      <xdr:nvPicPr>
        <xdr:cNvPr id="10" name="Image 9"/>
        <xdr:cNvPicPr>
          <a:picLocks noChangeAspect="1"/>
        </xdr:cNvPicPr>
      </xdr:nvPicPr>
      <xdr:blipFill rotWithShape="1">
        <a:blip xmlns:r="http://schemas.openxmlformats.org/officeDocument/2006/relationships" r:embed="rId1" cstate="print"/>
        <a:srcRect l="1106" t="1586" r="1604" b="2817"/>
        <a:stretch/>
      </xdr:blipFill>
      <xdr:spPr>
        <a:xfrm>
          <a:off x="9671958" y="8342086"/>
          <a:ext cx="6852990" cy="31205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7</xdr:col>
      <xdr:colOff>47624</xdr:colOff>
      <xdr:row>19</xdr:row>
      <xdr:rowOff>115093</xdr:rowOff>
    </xdr:from>
    <xdr:to>
      <xdr:col>7</xdr:col>
      <xdr:colOff>222249</xdr:colOff>
      <xdr:row>19</xdr:row>
      <xdr:rowOff>317500</xdr:rowOff>
    </xdr:to>
    <xdr:sp macro="" textlink="">
      <xdr:nvSpPr>
        <xdr:cNvPr id="2" name="Flèche à angle droit 1"/>
        <xdr:cNvSpPr/>
      </xdr:nvSpPr>
      <xdr:spPr>
        <a:xfrm>
          <a:off x="8420099" y="6734968"/>
          <a:ext cx="146050"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38101</xdr:colOff>
      <xdr:row>21</xdr:row>
      <xdr:rowOff>254000</xdr:rowOff>
    </xdr:from>
    <xdr:to>
      <xdr:col>16</xdr:col>
      <xdr:colOff>4551986</xdr:colOff>
      <xdr:row>29</xdr:row>
      <xdr:rowOff>141513</xdr:rowOff>
    </xdr:to>
    <xdr:pic>
      <xdr:nvPicPr>
        <xdr:cNvPr id="3" name="Image 2"/>
        <xdr:cNvPicPr>
          <a:picLocks noChangeAspect="1"/>
        </xdr:cNvPicPr>
      </xdr:nvPicPr>
      <xdr:blipFill rotWithShape="1">
        <a:blip xmlns:r="http://schemas.openxmlformats.org/officeDocument/2006/relationships" r:embed="rId1"/>
        <a:srcRect l="1106" t="1586" r="1604" b="2817"/>
        <a:stretch/>
      </xdr:blipFill>
      <xdr:spPr>
        <a:xfrm>
          <a:off x="9563101" y="7559675"/>
          <a:ext cx="6733210" cy="311648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0</xdr:col>
      <xdr:colOff>254000</xdr:colOff>
      <xdr:row>0</xdr:row>
      <xdr:rowOff>95250</xdr:rowOff>
    </xdr:from>
    <xdr:ext cx="12575828" cy="5746750"/>
    <xdr:pic>
      <xdr:nvPicPr>
        <xdr:cNvPr id="2" name="Image 1"/>
        <xdr:cNvPicPr>
          <a:picLocks noChangeAspect="1"/>
        </xdr:cNvPicPr>
      </xdr:nvPicPr>
      <xdr:blipFill rotWithShape="1">
        <a:blip xmlns:r="http://schemas.openxmlformats.org/officeDocument/2006/relationships" r:embed="rId1"/>
        <a:srcRect l="1106" t="1586" r="1604" b="2817"/>
        <a:stretch/>
      </xdr:blipFill>
      <xdr:spPr>
        <a:xfrm>
          <a:off x="254000" y="95250"/>
          <a:ext cx="12575828" cy="57467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47624</xdr:colOff>
      <xdr:row>8</xdr:row>
      <xdr:rowOff>115093</xdr:rowOff>
    </xdr:from>
    <xdr:to>
      <xdr:col>7</xdr:col>
      <xdr:colOff>222249</xdr:colOff>
      <xdr:row>8</xdr:row>
      <xdr:rowOff>317500</xdr:rowOff>
    </xdr:to>
    <xdr:sp macro="" textlink="">
      <xdr:nvSpPr>
        <xdr:cNvPr id="2" name="Flèche à angle droit 1"/>
        <xdr:cNvSpPr/>
      </xdr:nvSpPr>
      <xdr:spPr>
        <a:xfrm>
          <a:off x="9778364" y="5136673"/>
          <a:ext cx="15176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38101</xdr:colOff>
      <xdr:row>10</xdr:row>
      <xdr:rowOff>254000</xdr:rowOff>
    </xdr:from>
    <xdr:to>
      <xdr:col>16</xdr:col>
      <xdr:colOff>4850580</xdr:colOff>
      <xdr:row>18</xdr:row>
      <xdr:rowOff>109763</xdr:rowOff>
    </xdr:to>
    <xdr:pic>
      <xdr:nvPicPr>
        <xdr:cNvPr id="3" name="Image 2"/>
        <xdr:cNvPicPr>
          <a:picLocks noChangeAspect="1"/>
        </xdr:cNvPicPr>
      </xdr:nvPicPr>
      <xdr:blipFill rotWithShape="1">
        <a:blip xmlns:r="http://schemas.openxmlformats.org/officeDocument/2006/relationships" r:embed="rId1" cstate="print"/>
        <a:srcRect l="1106" t="1586" r="1604" b="2817"/>
        <a:stretch/>
      </xdr:blipFill>
      <xdr:spPr>
        <a:xfrm>
          <a:off x="10797541" y="5953760"/>
          <a:ext cx="6856383" cy="31183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254000</xdr:colOff>
      <xdr:row>0</xdr:row>
      <xdr:rowOff>95250</xdr:rowOff>
    </xdr:from>
    <xdr:ext cx="12575828" cy="5746750"/>
    <xdr:pic>
      <xdr:nvPicPr>
        <xdr:cNvPr id="2" name="Image 1"/>
        <xdr:cNvPicPr>
          <a:picLocks noChangeAspect="1"/>
        </xdr:cNvPicPr>
      </xdr:nvPicPr>
      <xdr:blipFill rotWithShape="1">
        <a:blip xmlns:r="http://schemas.openxmlformats.org/officeDocument/2006/relationships" r:embed="rId1" cstate="print"/>
        <a:srcRect l="1106" t="1586" r="1604" b="2817"/>
        <a:stretch/>
      </xdr:blipFill>
      <xdr:spPr>
        <a:xfrm>
          <a:off x="254000" y="95250"/>
          <a:ext cx="12575828" cy="574675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7</xdr:col>
      <xdr:colOff>47624</xdr:colOff>
      <xdr:row>23</xdr:row>
      <xdr:rowOff>115093</xdr:rowOff>
    </xdr:from>
    <xdr:to>
      <xdr:col>7</xdr:col>
      <xdr:colOff>222249</xdr:colOff>
      <xdr:row>23</xdr:row>
      <xdr:rowOff>317500</xdr:rowOff>
    </xdr:to>
    <xdr:sp macro="" textlink="">
      <xdr:nvSpPr>
        <xdr:cNvPr id="2" name="Flèche à angle droit 1"/>
        <xdr:cNvSpPr/>
      </xdr:nvSpPr>
      <xdr:spPr>
        <a:xfrm>
          <a:off x="5448299" y="4496593"/>
          <a:ext cx="174625" cy="78582"/>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oneCellAnchor>
    <xdr:from>
      <xdr:col>9</xdr:col>
      <xdr:colOff>38101</xdr:colOff>
      <xdr:row>25</xdr:row>
      <xdr:rowOff>254000</xdr:rowOff>
    </xdr:from>
    <xdr:ext cx="6723500" cy="3126014"/>
    <xdr:pic>
      <xdr:nvPicPr>
        <xdr:cNvPr id="3" name="Image 2"/>
        <xdr:cNvPicPr>
          <a:picLocks noChangeAspect="1"/>
        </xdr:cNvPicPr>
      </xdr:nvPicPr>
      <xdr:blipFill rotWithShape="1">
        <a:blip xmlns:r="http://schemas.openxmlformats.org/officeDocument/2006/relationships" r:embed="rId1" cstate="print"/>
        <a:srcRect l="1106" t="1586" r="1604" b="2817"/>
        <a:stretch/>
      </xdr:blipFill>
      <xdr:spPr>
        <a:xfrm>
          <a:off x="6981826" y="4949825"/>
          <a:ext cx="6723500" cy="3126014"/>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7</xdr:col>
      <xdr:colOff>47624</xdr:colOff>
      <xdr:row>17</xdr:row>
      <xdr:rowOff>115093</xdr:rowOff>
    </xdr:from>
    <xdr:to>
      <xdr:col>7</xdr:col>
      <xdr:colOff>222249</xdr:colOff>
      <xdr:row>17</xdr:row>
      <xdr:rowOff>317500</xdr:rowOff>
    </xdr:to>
    <xdr:sp macro="" textlink="">
      <xdr:nvSpPr>
        <xdr:cNvPr id="2" name="Flèche à angle droit 1"/>
        <xdr:cNvSpPr/>
      </xdr:nvSpPr>
      <xdr:spPr>
        <a:xfrm>
          <a:off x="5448299" y="3353593"/>
          <a:ext cx="174625" cy="78582"/>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oneCellAnchor>
    <xdr:from>
      <xdr:col>9</xdr:col>
      <xdr:colOff>38101</xdr:colOff>
      <xdr:row>19</xdr:row>
      <xdr:rowOff>254000</xdr:rowOff>
    </xdr:from>
    <xdr:ext cx="6714982" cy="3108695"/>
    <xdr:pic>
      <xdr:nvPicPr>
        <xdr:cNvPr id="3" name="Image 2"/>
        <xdr:cNvPicPr>
          <a:picLocks noChangeAspect="1"/>
        </xdr:cNvPicPr>
      </xdr:nvPicPr>
      <xdr:blipFill rotWithShape="1">
        <a:blip xmlns:r="http://schemas.openxmlformats.org/officeDocument/2006/relationships" r:embed="rId1" cstate="print"/>
        <a:srcRect l="1106" t="1586" r="1604" b="2817"/>
        <a:stretch/>
      </xdr:blipFill>
      <xdr:spPr>
        <a:xfrm>
          <a:off x="6981826" y="3806825"/>
          <a:ext cx="6714982" cy="310869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254000</xdr:colOff>
      <xdr:row>0</xdr:row>
      <xdr:rowOff>95250</xdr:rowOff>
    </xdr:from>
    <xdr:ext cx="12575828" cy="5746750"/>
    <xdr:pic>
      <xdr:nvPicPr>
        <xdr:cNvPr id="2" name="Image 1"/>
        <xdr:cNvPicPr>
          <a:picLocks noChangeAspect="1"/>
        </xdr:cNvPicPr>
      </xdr:nvPicPr>
      <xdr:blipFill rotWithShape="1">
        <a:blip xmlns:r="http://schemas.openxmlformats.org/officeDocument/2006/relationships" r:embed="rId1" cstate="print"/>
        <a:srcRect l="1106" t="1586" r="1604" b="2817"/>
        <a:stretch/>
      </xdr:blipFill>
      <xdr:spPr>
        <a:xfrm>
          <a:off x="254000" y="95250"/>
          <a:ext cx="12575828" cy="574675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7</xdr:col>
      <xdr:colOff>47624</xdr:colOff>
      <xdr:row>8</xdr:row>
      <xdr:rowOff>115093</xdr:rowOff>
    </xdr:from>
    <xdr:to>
      <xdr:col>7</xdr:col>
      <xdr:colOff>222249</xdr:colOff>
      <xdr:row>8</xdr:row>
      <xdr:rowOff>317500</xdr:rowOff>
    </xdr:to>
    <xdr:sp macro="" textlink="">
      <xdr:nvSpPr>
        <xdr:cNvPr id="2" name="Flèche à angle droit 1"/>
        <xdr:cNvSpPr/>
      </xdr:nvSpPr>
      <xdr:spPr>
        <a:xfrm>
          <a:off x="8420099" y="3486943"/>
          <a:ext cx="146050"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38101</xdr:colOff>
      <xdr:row>10</xdr:row>
      <xdr:rowOff>254000</xdr:rowOff>
    </xdr:from>
    <xdr:to>
      <xdr:col>16</xdr:col>
      <xdr:colOff>4740450</xdr:colOff>
      <xdr:row>18</xdr:row>
      <xdr:rowOff>141514</xdr:rowOff>
    </xdr:to>
    <xdr:pic>
      <xdr:nvPicPr>
        <xdr:cNvPr id="3" name="Image 2"/>
        <xdr:cNvPicPr>
          <a:picLocks noChangeAspect="1"/>
        </xdr:cNvPicPr>
      </xdr:nvPicPr>
      <xdr:blipFill rotWithShape="1">
        <a:blip xmlns:r="http://schemas.openxmlformats.org/officeDocument/2006/relationships" r:embed="rId1"/>
        <a:srcRect l="1106" t="1586" r="1604" b="2817"/>
        <a:stretch/>
      </xdr:blipFill>
      <xdr:spPr>
        <a:xfrm>
          <a:off x="9639301" y="4311650"/>
          <a:ext cx="6759749" cy="311648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7</xdr:col>
      <xdr:colOff>47624</xdr:colOff>
      <xdr:row>5</xdr:row>
      <xdr:rowOff>115093</xdr:rowOff>
    </xdr:from>
    <xdr:to>
      <xdr:col>7</xdr:col>
      <xdr:colOff>222249</xdr:colOff>
      <xdr:row>5</xdr:row>
      <xdr:rowOff>317500</xdr:rowOff>
    </xdr:to>
    <xdr:sp macro="" textlink="">
      <xdr:nvSpPr>
        <xdr:cNvPr id="2" name="Flèche à angle droit 1"/>
        <xdr:cNvSpPr/>
      </xdr:nvSpPr>
      <xdr:spPr>
        <a:xfrm>
          <a:off x="8420099" y="2362993"/>
          <a:ext cx="146050"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38101</xdr:colOff>
      <xdr:row>7</xdr:row>
      <xdr:rowOff>254000</xdr:rowOff>
    </xdr:from>
    <xdr:to>
      <xdr:col>16</xdr:col>
      <xdr:colOff>4615656</xdr:colOff>
      <xdr:row>15</xdr:row>
      <xdr:rowOff>109764</xdr:rowOff>
    </xdr:to>
    <xdr:pic>
      <xdr:nvPicPr>
        <xdr:cNvPr id="3" name="Image 2"/>
        <xdr:cNvPicPr>
          <a:picLocks noChangeAspect="1"/>
        </xdr:cNvPicPr>
      </xdr:nvPicPr>
      <xdr:blipFill rotWithShape="1">
        <a:blip xmlns:r="http://schemas.openxmlformats.org/officeDocument/2006/relationships" r:embed="rId1"/>
        <a:srcRect l="1106" t="1586" r="1604" b="2817"/>
        <a:stretch/>
      </xdr:blipFill>
      <xdr:spPr>
        <a:xfrm>
          <a:off x="9563101" y="3187700"/>
          <a:ext cx="6730205" cy="308473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254000</xdr:colOff>
      <xdr:row>0</xdr:row>
      <xdr:rowOff>95250</xdr:rowOff>
    </xdr:from>
    <xdr:ext cx="12575828" cy="5746750"/>
    <xdr:pic>
      <xdr:nvPicPr>
        <xdr:cNvPr id="2" name="Image 1"/>
        <xdr:cNvPicPr>
          <a:picLocks noChangeAspect="1"/>
        </xdr:cNvPicPr>
      </xdr:nvPicPr>
      <xdr:blipFill rotWithShape="1">
        <a:blip xmlns:r="http://schemas.openxmlformats.org/officeDocument/2006/relationships" r:embed="rId1"/>
        <a:srcRect l="1106" t="1586" r="1604" b="2817"/>
        <a:stretch/>
      </xdr:blipFill>
      <xdr:spPr>
        <a:xfrm>
          <a:off x="254000" y="95250"/>
          <a:ext cx="12575828" cy="57467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comments" Target="../comments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zoomScale="60" zoomScaleNormal="60" workbookViewId="0">
      <selection activeCell="M14" sqref="M14"/>
    </sheetView>
  </sheetViews>
  <sheetFormatPr baseColWidth="10" defaultRowHeight="15" x14ac:dyDescent="0.2"/>
  <cols>
    <col min="1" max="1" width="44.28515625" style="112" customWidth="1"/>
    <col min="2" max="2" width="14.7109375" style="112" bestFit="1" customWidth="1"/>
    <col min="3" max="3" width="8.85546875" style="112" customWidth="1"/>
    <col min="4" max="16384" width="11.42578125" style="112"/>
  </cols>
  <sheetData>
    <row r="1" spans="1:7" ht="15.75" thickBot="1" x14ac:dyDescent="0.25"/>
    <row r="2" spans="1:7" ht="18.75" thickBot="1" x14ac:dyDescent="0.3">
      <c r="A2" s="112" t="s">
        <v>118</v>
      </c>
      <c r="B2" s="154" t="s">
        <v>120</v>
      </c>
      <c r="C2" s="155"/>
      <c r="D2" s="155"/>
      <c r="E2" s="155"/>
      <c r="F2" s="155"/>
      <c r="G2" s="156"/>
    </row>
    <row r="6" spans="1:7" x14ac:dyDescent="0.2">
      <c r="A6" s="161" t="s">
        <v>356</v>
      </c>
      <c r="B6" s="161"/>
      <c r="C6" s="161"/>
      <c r="D6" s="161"/>
      <c r="E6" s="161"/>
      <c r="F6" s="161"/>
    </row>
    <row r="8" spans="1:7" ht="22.5" customHeight="1" x14ac:dyDescent="0.2">
      <c r="A8" s="162" t="s">
        <v>119</v>
      </c>
      <c r="B8" s="162"/>
      <c r="C8" s="162"/>
      <c r="D8" s="162"/>
      <c r="E8" s="162"/>
      <c r="F8" s="162"/>
    </row>
    <row r="9" spans="1:7" ht="15.75" thickBot="1" x14ac:dyDescent="0.25"/>
    <row r="10" spans="1:7" ht="18.75" thickBot="1" x14ac:dyDescent="0.3">
      <c r="A10" s="112" t="s">
        <v>121</v>
      </c>
      <c r="B10" s="157" t="s">
        <v>357</v>
      </c>
      <c r="C10" s="158"/>
      <c r="D10" s="158"/>
      <c r="E10" s="158"/>
      <c r="F10" s="158"/>
      <c r="G10" s="159"/>
    </row>
    <row r="11" spans="1:7" ht="15.75" thickBot="1" x14ac:dyDescent="0.25"/>
    <row r="12" spans="1:7" ht="18.75" thickBot="1" x14ac:dyDescent="0.3">
      <c r="A12" s="112" t="s">
        <v>122</v>
      </c>
      <c r="B12" s="157" t="s">
        <v>358</v>
      </c>
      <c r="C12" s="158"/>
      <c r="D12" s="158"/>
      <c r="E12" s="158"/>
      <c r="F12" s="158"/>
      <c r="G12" s="159"/>
    </row>
    <row r="13" spans="1:7" ht="15.75" thickBot="1" x14ac:dyDescent="0.25"/>
    <row r="14" spans="1:7" ht="18.75" thickBot="1" x14ac:dyDescent="0.3">
      <c r="A14" s="112" t="s">
        <v>123</v>
      </c>
      <c r="B14" s="154" t="s">
        <v>359</v>
      </c>
      <c r="C14" s="155"/>
      <c r="D14" s="155"/>
      <c r="E14" s="155"/>
      <c r="F14" s="155"/>
      <c r="G14" s="156"/>
    </row>
    <row r="16" spans="1:7" ht="18" x14ac:dyDescent="0.25">
      <c r="A16" s="113" t="s">
        <v>107</v>
      </c>
      <c r="B16" s="114">
        <f>+'Synthèse U51'!E12</f>
        <v>0</v>
      </c>
      <c r="C16" s="115" t="s">
        <v>108</v>
      </c>
      <c r="D16" s="164" t="s">
        <v>109</v>
      </c>
      <c r="E16" s="165"/>
      <c r="F16" s="116">
        <f>ROUND(B16/3,2)</f>
        <v>0</v>
      </c>
      <c r="G16" s="115" t="s">
        <v>110</v>
      </c>
    </row>
    <row r="17" spans="1:7" ht="7.5" customHeight="1" x14ac:dyDescent="0.25">
      <c r="A17" s="113"/>
      <c r="B17" s="114"/>
      <c r="C17" s="117"/>
      <c r="D17" s="149"/>
      <c r="E17" s="150"/>
      <c r="F17" s="114"/>
      <c r="G17" s="117"/>
    </row>
    <row r="18" spans="1:7" ht="18" x14ac:dyDescent="0.25">
      <c r="A18" s="113" t="s">
        <v>111</v>
      </c>
      <c r="B18" s="114">
        <f>'Synthèse U52'!E11</f>
        <v>0</v>
      </c>
      <c r="C18" s="115" t="s">
        <v>112</v>
      </c>
      <c r="D18" s="164" t="s">
        <v>109</v>
      </c>
      <c r="E18" s="165"/>
      <c r="F18" s="116">
        <f>ROUND(B18/5,2)</f>
        <v>0</v>
      </c>
      <c r="G18" s="115" t="s">
        <v>110</v>
      </c>
    </row>
    <row r="19" spans="1:7" ht="7.5" customHeight="1" x14ac:dyDescent="0.25">
      <c r="A19" s="113"/>
      <c r="B19" s="114"/>
      <c r="C19" s="117"/>
      <c r="D19" s="149"/>
      <c r="E19" s="150"/>
      <c r="F19" s="114"/>
      <c r="G19" s="117"/>
    </row>
    <row r="20" spans="1:7" ht="18" x14ac:dyDescent="0.25">
      <c r="A20" s="113" t="s">
        <v>113</v>
      </c>
      <c r="B20" s="114">
        <f>'Synthèse U61'!E12</f>
        <v>0</v>
      </c>
      <c r="C20" s="115" t="s">
        <v>114</v>
      </c>
      <c r="D20" s="164" t="s">
        <v>109</v>
      </c>
      <c r="E20" s="165"/>
      <c r="F20" s="116">
        <f>ROUND(B20/4,2)</f>
        <v>0</v>
      </c>
      <c r="G20" s="115" t="s">
        <v>110</v>
      </c>
    </row>
    <row r="21" spans="1:7" ht="6" customHeight="1" x14ac:dyDescent="0.25">
      <c r="A21" s="113"/>
      <c r="B21" s="114"/>
      <c r="C21" s="117"/>
      <c r="D21" s="149"/>
      <c r="E21" s="150"/>
      <c r="F21" s="114"/>
      <c r="G21" s="117"/>
    </row>
    <row r="22" spans="1:7" ht="18" x14ac:dyDescent="0.25">
      <c r="A22" s="113" t="s">
        <v>115</v>
      </c>
      <c r="B22" s="114">
        <f>4*'Evaluation U62'!E22</f>
        <v>0</v>
      </c>
      <c r="C22" s="115" t="s">
        <v>108</v>
      </c>
      <c r="D22" s="164" t="s">
        <v>109</v>
      </c>
      <c r="E22" s="165"/>
      <c r="F22" s="116">
        <f>ROUND(B22/3,2)</f>
        <v>0</v>
      </c>
      <c r="G22" s="115" t="s">
        <v>110</v>
      </c>
    </row>
    <row r="23" spans="1:7" ht="7.5" customHeight="1" x14ac:dyDescent="0.2"/>
    <row r="24" spans="1:7" ht="18" x14ac:dyDescent="0.25">
      <c r="A24" s="151" t="s">
        <v>116</v>
      </c>
      <c r="F24" s="118">
        <f>ROUND(SUM(F16:F22)/4,2)</f>
        <v>0</v>
      </c>
      <c r="G24" s="119" t="s">
        <v>110</v>
      </c>
    </row>
    <row r="25" spans="1:7" ht="9.75" customHeight="1" x14ac:dyDescent="0.2"/>
    <row r="26" spans="1:7" ht="24.75" customHeight="1" x14ac:dyDescent="0.2">
      <c r="A26" s="166"/>
      <c r="B26" s="166"/>
      <c r="C26" s="166"/>
      <c r="D26" s="166"/>
      <c r="E26" s="166"/>
      <c r="F26" s="166"/>
      <c r="G26" s="166"/>
    </row>
    <row r="27" spans="1:7" ht="24.75" customHeight="1" thickBot="1" x14ac:dyDescent="0.25"/>
    <row r="28" spans="1:7" ht="15.75" customHeight="1" thickBot="1" x14ac:dyDescent="0.25">
      <c r="A28" s="126" t="s">
        <v>124</v>
      </c>
      <c r="B28" s="160" t="s">
        <v>117</v>
      </c>
      <c r="C28" s="160"/>
      <c r="D28" s="160"/>
      <c r="E28" s="160"/>
      <c r="F28" s="160" t="s">
        <v>126</v>
      </c>
      <c r="G28" s="160"/>
    </row>
    <row r="29" spans="1:7" ht="6.75" customHeight="1" x14ac:dyDescent="0.2"/>
    <row r="30" spans="1:7" ht="33.75" customHeight="1" x14ac:dyDescent="0.25">
      <c r="A30" s="125"/>
      <c r="B30" s="152"/>
      <c r="C30" s="163"/>
      <c r="D30" s="163"/>
      <c r="E30" s="153"/>
      <c r="F30" s="152"/>
      <c r="G30" s="153"/>
    </row>
    <row r="31" spans="1:7" ht="33.75" customHeight="1" x14ac:dyDescent="0.25">
      <c r="A31" s="125"/>
      <c r="B31" s="152"/>
      <c r="C31" s="163"/>
      <c r="D31" s="163"/>
      <c r="E31" s="153"/>
      <c r="F31" s="152"/>
      <c r="G31" s="153"/>
    </row>
    <row r="32" spans="1:7" ht="33.75" customHeight="1" x14ac:dyDescent="0.25">
      <c r="A32" s="125"/>
      <c r="B32" s="152"/>
      <c r="C32" s="163"/>
      <c r="D32" s="163"/>
      <c r="E32" s="153"/>
      <c r="F32" s="152"/>
      <c r="G32" s="153"/>
    </row>
    <row r="33" spans="1:7" ht="33.75" customHeight="1" x14ac:dyDescent="0.25">
      <c r="A33" s="125"/>
      <c r="B33" s="152"/>
      <c r="C33" s="163"/>
      <c r="D33" s="163"/>
      <c r="E33" s="153"/>
      <c r="F33" s="152"/>
      <c r="G33" s="153"/>
    </row>
    <row r="34" spans="1:7" ht="33.75" customHeight="1" x14ac:dyDescent="0.25">
      <c r="A34" s="125"/>
      <c r="B34" s="152"/>
      <c r="C34" s="163"/>
      <c r="D34" s="163"/>
      <c r="E34" s="153"/>
      <c r="F34" s="152"/>
      <c r="G34" s="153"/>
    </row>
    <row r="35" spans="1:7" ht="33.75" customHeight="1" x14ac:dyDescent="0.25">
      <c r="A35" s="125"/>
      <c r="B35" s="152"/>
      <c r="C35" s="163"/>
      <c r="D35" s="163"/>
      <c r="E35" s="153"/>
      <c r="F35" s="152"/>
      <c r="G35" s="153"/>
    </row>
    <row r="36" spans="1:7" ht="33.75" customHeight="1" x14ac:dyDescent="0.25">
      <c r="A36" s="125"/>
      <c r="B36" s="152"/>
      <c r="C36" s="163"/>
      <c r="D36" s="163"/>
      <c r="E36" s="153"/>
      <c r="F36" s="152"/>
      <c r="G36" s="153"/>
    </row>
    <row r="37" spans="1:7" ht="33.75" customHeight="1" x14ac:dyDescent="0.25">
      <c r="A37" s="125"/>
      <c r="B37" s="152"/>
      <c r="C37" s="163"/>
      <c r="D37" s="163"/>
      <c r="E37" s="153"/>
      <c r="F37" s="152"/>
      <c r="G37" s="153"/>
    </row>
    <row r="39" spans="1:7" ht="21" customHeight="1" x14ac:dyDescent="0.25">
      <c r="A39" s="120"/>
      <c r="B39" s="121"/>
    </row>
    <row r="40" spans="1:7" ht="18" x14ac:dyDescent="0.25">
      <c r="A40" s="120" t="s">
        <v>125</v>
      </c>
      <c r="B40" s="121"/>
    </row>
    <row r="41" spans="1:7" ht="5.25" customHeight="1" x14ac:dyDescent="0.2"/>
    <row r="43" spans="1:7" ht="8.25" customHeight="1" x14ac:dyDescent="0.2"/>
    <row r="46" spans="1:7" ht="23.25" x14ac:dyDescent="0.35">
      <c r="A46" s="122"/>
    </row>
    <row r="51" spans="1:1" ht="50.1" customHeight="1" x14ac:dyDescent="0.2">
      <c r="A51" s="123"/>
    </row>
    <row r="52" spans="1:1" ht="50.1" customHeight="1" x14ac:dyDescent="0.2">
      <c r="A52" s="123"/>
    </row>
    <row r="53" spans="1:1" ht="50.1" customHeight="1" x14ac:dyDescent="0.2">
      <c r="A53" s="123"/>
    </row>
    <row r="54" spans="1:1" ht="50.1" customHeight="1" x14ac:dyDescent="0.2">
      <c r="A54" s="123"/>
    </row>
    <row r="55" spans="1:1" ht="50.1" customHeight="1" x14ac:dyDescent="0.2">
      <c r="A55" s="123"/>
    </row>
    <row r="56" spans="1:1" ht="50.1" customHeight="1" x14ac:dyDescent="0.2">
      <c r="A56" s="123"/>
    </row>
    <row r="57" spans="1:1" ht="50.1" customHeight="1" x14ac:dyDescent="0.2">
      <c r="A57" s="123"/>
    </row>
    <row r="58" spans="1:1" ht="50.1" customHeight="1" x14ac:dyDescent="0.2">
      <c r="A58" s="123"/>
    </row>
    <row r="59" spans="1:1" ht="50.1" customHeight="1" x14ac:dyDescent="0.2">
      <c r="A59" s="123"/>
    </row>
    <row r="60" spans="1:1" ht="50.1" customHeight="1" x14ac:dyDescent="0.2">
      <c r="A60" s="123"/>
    </row>
    <row r="61" spans="1:1" ht="50.1" customHeight="1" x14ac:dyDescent="0.2">
      <c r="A61" s="124"/>
    </row>
  </sheetData>
  <mergeCells count="29">
    <mergeCell ref="B36:E36"/>
    <mergeCell ref="F36:G36"/>
    <mergeCell ref="B37:E37"/>
    <mergeCell ref="F37:G37"/>
    <mergeCell ref="D16:E16"/>
    <mergeCell ref="D18:E18"/>
    <mergeCell ref="D20:E20"/>
    <mergeCell ref="D22:E22"/>
    <mergeCell ref="A26:G26"/>
    <mergeCell ref="B33:E33"/>
    <mergeCell ref="B34:E34"/>
    <mergeCell ref="B35:E35"/>
    <mergeCell ref="F30:G30"/>
    <mergeCell ref="F31:G31"/>
    <mergeCell ref="F32:G32"/>
    <mergeCell ref="F33:G33"/>
    <mergeCell ref="F34:G34"/>
    <mergeCell ref="F35:G35"/>
    <mergeCell ref="B2:G2"/>
    <mergeCell ref="B10:G10"/>
    <mergeCell ref="B12:G12"/>
    <mergeCell ref="B14:G14"/>
    <mergeCell ref="B28:E28"/>
    <mergeCell ref="F28:G28"/>
    <mergeCell ref="A6:F6"/>
    <mergeCell ref="A8:F8"/>
    <mergeCell ref="B30:E30"/>
    <mergeCell ref="B31:E31"/>
    <mergeCell ref="B32:E32"/>
  </mergeCells>
  <pageMargins left="0.25" right="0.25" top="0.75" bottom="0.75" header="0.3" footer="0.3"/>
  <pageSetup paperSize="9" scale="87"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1"/>
  <sheetViews>
    <sheetView showGridLines="0" zoomScale="55" zoomScaleNormal="55" zoomScaleSheetLayoutView="80" zoomScalePageLayoutView="60" workbookViewId="0">
      <pane ySplit="2" topLeftCell="A3" activePane="bottomLeft" state="frozenSplit"/>
      <selection activeCell="B1" sqref="B1:Q21"/>
      <selection pane="bottomLeft" activeCell="U9" sqref="U9"/>
    </sheetView>
  </sheetViews>
  <sheetFormatPr baseColWidth="10" defaultColWidth="11.5703125" defaultRowHeight="15" x14ac:dyDescent="0.25"/>
  <cols>
    <col min="1" max="1" width="17.28515625" style="11" hidden="1" customWidth="1"/>
    <col min="2" max="2" width="91.42578125" style="48" customWidth="1"/>
    <col min="3" max="3" width="17.5703125" style="50" customWidth="1"/>
    <col min="4" max="7" width="4.140625" style="11" customWidth="1"/>
    <col min="8" max="8" width="2.85546875" style="24" customWidth="1"/>
    <col min="9" max="9" width="15.5703125" style="50" customWidth="1"/>
    <col min="10" max="10" width="16.7109375" style="48" bestFit="1" customWidth="1"/>
    <col min="11" max="11" width="14.140625" style="51" bestFit="1" customWidth="1"/>
    <col min="12" max="12" width="4.7109375" style="52" hidden="1" customWidth="1"/>
    <col min="13" max="13" width="7.7109375" style="52" hidden="1" customWidth="1"/>
    <col min="14" max="14" width="2.42578125" style="11" hidden="1" customWidth="1"/>
    <col min="15" max="15" width="5.85546875" style="11" hidden="1" customWidth="1"/>
    <col min="16" max="16" width="12.140625" style="53" hidden="1" customWidth="1"/>
    <col min="17" max="17" width="76.42578125" style="11" customWidth="1"/>
    <col min="18" max="16384" width="11.5703125" style="11"/>
  </cols>
  <sheetData>
    <row r="1" spans="1:17" ht="75" customHeight="1" thickBot="1" x14ac:dyDescent="0.25">
      <c r="B1" s="69" t="s">
        <v>260</v>
      </c>
      <c r="C1" s="269" t="s">
        <v>282</v>
      </c>
      <c r="D1" s="270"/>
      <c r="E1" s="270"/>
      <c r="F1" s="270"/>
      <c r="G1" s="270"/>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70"/>
      <c r="I2" s="71" t="s">
        <v>20</v>
      </c>
      <c r="J2" s="72" t="s">
        <v>19</v>
      </c>
      <c r="K2" s="12" t="s">
        <v>22</v>
      </c>
      <c r="L2" s="13" t="s">
        <v>17</v>
      </c>
      <c r="M2" s="77" t="s">
        <v>18</v>
      </c>
      <c r="N2" s="14"/>
      <c r="O2" s="77" t="s">
        <v>34</v>
      </c>
      <c r="P2" s="77" t="s">
        <v>33</v>
      </c>
      <c r="Q2" s="16" t="s">
        <v>15</v>
      </c>
    </row>
    <row r="3" spans="1:17" s="17" customFormat="1" ht="22.15" customHeight="1" x14ac:dyDescent="0.2">
      <c r="B3" s="169" t="s">
        <v>261</v>
      </c>
      <c r="C3" s="170"/>
      <c r="D3" s="172"/>
      <c r="E3" s="172"/>
      <c r="F3" s="172"/>
      <c r="G3" s="173"/>
      <c r="H3" s="73"/>
      <c r="I3" s="58">
        <v>1</v>
      </c>
      <c r="J3" s="59"/>
      <c r="K3" s="60">
        <f>SUM(K4:K8)</f>
        <v>0</v>
      </c>
      <c r="L3" s="18"/>
      <c r="M3" s="18"/>
      <c r="N3" s="14"/>
      <c r="O3" s="14"/>
      <c r="P3" s="15"/>
      <c r="Q3" s="222"/>
    </row>
    <row r="4" spans="1:17" ht="33.75" customHeight="1" x14ac:dyDescent="0.2">
      <c r="A4" s="76" t="s">
        <v>262</v>
      </c>
      <c r="B4" s="1" t="s">
        <v>263</v>
      </c>
      <c r="C4" s="146"/>
      <c r="D4" s="56"/>
      <c r="E4" s="56"/>
      <c r="F4" s="56"/>
      <c r="G4" s="57"/>
      <c r="H4" s="74" t="str">
        <f>(IF(L4="PB","◄",""))</f>
        <v>◄</v>
      </c>
      <c r="I4" s="19">
        <v>0.2</v>
      </c>
      <c r="J4" s="20">
        <f t="shared" ref="J4:J7" si="0">IF(M4=0,0,I4/SUM(M$4:M$8))</f>
        <v>0.2</v>
      </c>
      <c r="K4" s="21">
        <f t="shared" ref="K4:K7" si="1">IF(C4="Obligatoire",P4,IF(C4&lt;&gt;"X",P4,""))</f>
        <v>0</v>
      </c>
      <c r="L4" s="27" t="str">
        <f>IF(C4="Obligatoire",IF((COUNTBLANK(D4:G4)=3),"OK","PB"),IF(C4="",IF(COUNTBLANK(D4:G4)=3,"OK","PB"),"OK"))</f>
        <v>PB</v>
      </c>
      <c r="M4" s="23">
        <f>IF(A4="NON",(IF(C4="",I4,IF(C4="",0,))),IF(A4="OUI",I4))</f>
        <v>0.2</v>
      </c>
      <c r="N4" s="24"/>
      <c r="O4" s="83">
        <f>IF(E4&lt;&gt;"",1/3,0)+IF(F4&lt;&gt;"",2/3,0)+IF(G4&lt;&gt;"",1,0)</f>
        <v>0</v>
      </c>
      <c r="P4" s="53">
        <f>O4*J4*I$3*10</f>
        <v>0</v>
      </c>
      <c r="Q4" s="226"/>
    </row>
    <row r="5" spans="1:17" ht="37.5" customHeight="1" x14ac:dyDescent="0.2">
      <c r="A5" s="76" t="s">
        <v>262</v>
      </c>
      <c r="B5" s="1" t="s">
        <v>264</v>
      </c>
      <c r="C5" s="146"/>
      <c r="D5" s="56"/>
      <c r="E5" s="56"/>
      <c r="F5" s="56"/>
      <c r="G5" s="57"/>
      <c r="H5" s="74" t="str">
        <f t="shared" ref="H5:H8" si="2">(IF(L5="PB","◄",""))</f>
        <v>◄</v>
      </c>
      <c r="I5" s="19">
        <v>0.2</v>
      </c>
      <c r="J5" s="20">
        <f t="shared" ref="J5:J6" si="3">IF(M5=0,0,I5/SUM(M$4:M$8))</f>
        <v>0.2</v>
      </c>
      <c r="K5" s="21">
        <f t="shared" si="1"/>
        <v>0</v>
      </c>
      <c r="L5" s="27" t="str">
        <f>IF(C5="Obligatoire",IF((COUNTBLANK(D5:G5)=3),"OK","PB"),IF(C5="",IF(COUNTBLANK(D5:G5)=3,"OK","PB"),"OK"))</f>
        <v>PB</v>
      </c>
      <c r="M5" s="23">
        <f>IF(A5="NON",(IF(C5="",I5,IF(C5="",0,))),IF(A5="OUI",I5))</f>
        <v>0.2</v>
      </c>
      <c r="N5" s="24"/>
      <c r="O5" s="83">
        <f>IF(E5&lt;&gt;"",1/3,0)+IF(F5&lt;&gt;"",2/3,0)+IF(G5&lt;&gt;"",1,0)</f>
        <v>0</v>
      </c>
      <c r="P5" s="53">
        <f>O5*J5*I$3*10</f>
        <v>0</v>
      </c>
      <c r="Q5" s="226"/>
    </row>
    <row r="6" spans="1:17" ht="22.15" customHeight="1" x14ac:dyDescent="0.2">
      <c r="A6" s="76" t="s">
        <v>29</v>
      </c>
      <c r="B6" s="1" t="s">
        <v>265</v>
      </c>
      <c r="C6" s="78" t="str">
        <f>IF(A6="NON","","Obligatoire")</f>
        <v>Obligatoire</v>
      </c>
      <c r="D6" s="56"/>
      <c r="E6" s="56"/>
      <c r="F6" s="56"/>
      <c r="G6" s="57"/>
      <c r="H6" s="74" t="str">
        <f t="shared" si="2"/>
        <v>◄</v>
      </c>
      <c r="I6" s="19">
        <v>0.2</v>
      </c>
      <c r="J6" s="20">
        <f t="shared" si="3"/>
        <v>0.2</v>
      </c>
      <c r="K6" s="21">
        <f t="shared" si="1"/>
        <v>0</v>
      </c>
      <c r="L6" s="27" t="str">
        <f>IF(C6="Obligatoire",IF((COUNTBLANK(D6:G6)=3),"OK","PB"),IF(C6="",IF(COUNTBLANK(D6:G6)=3,"OK","PB"),"OK"))</f>
        <v>PB</v>
      </c>
      <c r="M6" s="23">
        <f>IF(A6="NON",(IF(C6="",I6,IF(C6="",0,))),IF(A6="OUI",I6))</f>
        <v>0.2</v>
      </c>
      <c r="N6" s="24"/>
      <c r="O6" s="83">
        <f>IF(E6&lt;&gt;"",1/3,0)+IF(F6&lt;&gt;"",2/3,0)+IF(G6&lt;&gt;"",1,0)</f>
        <v>0</v>
      </c>
      <c r="P6" s="53">
        <f>O6*J6*I$3*10</f>
        <v>0</v>
      </c>
      <c r="Q6" s="226"/>
    </row>
    <row r="7" spans="1:17" ht="22.15" customHeight="1" x14ac:dyDescent="0.2">
      <c r="A7" s="76" t="s">
        <v>262</v>
      </c>
      <c r="B7" s="1" t="s">
        <v>266</v>
      </c>
      <c r="C7" s="146" t="str">
        <f>IF(A7="NON","","Obligatoire")</f>
        <v/>
      </c>
      <c r="D7" s="56"/>
      <c r="E7" s="56"/>
      <c r="F7" s="56"/>
      <c r="G7" s="57"/>
      <c r="H7" s="74" t="str">
        <f t="shared" si="2"/>
        <v>◄</v>
      </c>
      <c r="I7" s="19">
        <v>0.2</v>
      </c>
      <c r="J7" s="20">
        <f t="shared" si="0"/>
        <v>0.2</v>
      </c>
      <c r="K7" s="21">
        <f t="shared" si="1"/>
        <v>0</v>
      </c>
      <c r="L7" s="27" t="str">
        <f>IF(C7="Obligatoire",IF((COUNTBLANK(D7:G7)=3),"OK","PB"),IF(C7="",IF(COUNTBLANK(D7:G7)=3,"OK","PB"),"OK"))</f>
        <v>PB</v>
      </c>
      <c r="M7" s="23">
        <f>IF(A7="NON",(IF(C7="",I7,IF(C7="",0,))),IF(A7="OUI",I7))</f>
        <v>0.2</v>
      </c>
      <c r="N7" s="24"/>
      <c r="O7" s="83">
        <f>IF(E7&lt;&gt;"",1/3,0)+IF(F7&lt;&gt;"",2/3,0)+IF(G7&lt;&gt;"",1,0)</f>
        <v>0</v>
      </c>
      <c r="P7" s="53">
        <f>O7*J7*I$3*10</f>
        <v>0</v>
      </c>
      <c r="Q7" s="226"/>
    </row>
    <row r="8" spans="1:17" ht="22.15" customHeight="1" thickBot="1" x14ac:dyDescent="0.25">
      <c r="A8" s="76" t="s">
        <v>262</v>
      </c>
      <c r="B8" s="1" t="s">
        <v>267</v>
      </c>
      <c r="C8" s="146" t="str">
        <f>IF(A8="NON","","Obligatoire")</f>
        <v/>
      </c>
      <c r="D8" s="56"/>
      <c r="E8" s="56"/>
      <c r="F8" s="56"/>
      <c r="G8" s="57"/>
      <c r="H8" s="74" t="str">
        <f t="shared" si="2"/>
        <v>◄</v>
      </c>
      <c r="I8" s="19">
        <v>0.2</v>
      </c>
      <c r="J8" s="20">
        <f>IF(M8=0,0,I8/SUM(M$4:M$8))</f>
        <v>0.2</v>
      </c>
      <c r="K8" s="21">
        <f>IF(C8="Obligatoire",P8,IF(C8&lt;&gt;"X",P8,""))</f>
        <v>0</v>
      </c>
      <c r="L8" s="27" t="str">
        <f>IF(C8="Obligatoire",IF((COUNTBLANK(D8:G8)=3),"OK","PB"),IF(C8="",IF(COUNTBLANK(D8:G8)=3,"OK","PB"),"OK"))</f>
        <v>PB</v>
      </c>
      <c r="M8" s="23">
        <f>IF(A8="NON",(IF(C8="",I8,IF(C8="",0,))),IF(A8="OUI",I8))</f>
        <v>0.2</v>
      </c>
      <c r="N8" s="24"/>
      <c r="O8" s="83">
        <f>IF(E8&lt;&gt;"",1/3,0)+IF(F8&lt;&gt;"",2/3,0)+IF(G8&lt;&gt;"",1,0)</f>
        <v>0</v>
      </c>
      <c r="P8" s="53">
        <f>O8*J8*I$3*10</f>
        <v>0</v>
      </c>
      <c r="Q8" s="223"/>
    </row>
    <row r="9" spans="1:17" ht="37.5" customHeight="1" thickBot="1" x14ac:dyDescent="0.3">
      <c r="A9" s="76"/>
      <c r="B9" s="195" t="s">
        <v>23</v>
      </c>
      <c r="C9" s="196"/>
      <c r="D9" s="196"/>
      <c r="E9" s="196"/>
      <c r="F9" s="196"/>
      <c r="G9" s="196"/>
      <c r="H9" s="29"/>
      <c r="I9" s="30"/>
      <c r="J9" s="31"/>
      <c r="K9" s="32"/>
      <c r="L9" s="22"/>
      <c r="M9" s="22"/>
      <c r="N9" s="24"/>
      <c r="O9" s="24"/>
      <c r="P9" s="26"/>
      <c r="Q9" s="33"/>
    </row>
    <row r="10" spans="1:17" ht="16.5" thickBot="1" x14ac:dyDescent="0.25">
      <c r="A10" s="76"/>
      <c r="B10" s="197" t="s">
        <v>7</v>
      </c>
      <c r="C10" s="198"/>
      <c r="D10" s="34"/>
      <c r="E10" s="182">
        <f>K3</f>
        <v>0</v>
      </c>
      <c r="F10" s="183"/>
      <c r="G10" s="184" t="s">
        <v>268</v>
      </c>
      <c r="H10" s="184"/>
      <c r="I10" s="185"/>
      <c r="J10" s="205" t="s">
        <v>27</v>
      </c>
      <c r="K10" s="205"/>
      <c r="L10" s="205"/>
      <c r="M10" s="205"/>
      <c r="N10" s="205"/>
      <c r="O10" s="205"/>
      <c r="P10" s="205"/>
      <c r="Q10" s="206"/>
    </row>
    <row r="11" spans="1:17" ht="40.15" customHeight="1" thickBot="1" x14ac:dyDescent="0.25">
      <c r="B11" s="199" t="s">
        <v>269</v>
      </c>
      <c r="C11" s="200"/>
      <c r="D11" s="34"/>
      <c r="E11" s="207"/>
      <c r="F11" s="208"/>
      <c r="G11" s="208"/>
      <c r="H11" s="208"/>
      <c r="I11" s="55" t="s">
        <v>270</v>
      </c>
      <c r="J11" s="205"/>
      <c r="K11" s="205"/>
      <c r="L11" s="205"/>
      <c r="M11" s="205"/>
      <c r="N11" s="205"/>
      <c r="O11" s="205"/>
      <c r="P11" s="205"/>
      <c r="Q11" s="206"/>
    </row>
    <row r="12" spans="1:17" ht="15.75" thickBot="1" x14ac:dyDescent="0.3">
      <c r="B12" s="180"/>
      <c r="C12" s="181"/>
      <c r="D12" s="181"/>
      <c r="E12" s="181"/>
      <c r="F12" s="181"/>
      <c r="G12" s="181"/>
      <c r="H12" s="181"/>
      <c r="I12" s="181"/>
      <c r="J12" s="31"/>
      <c r="K12" s="32"/>
      <c r="L12" s="22"/>
      <c r="M12" s="22"/>
      <c r="N12" s="24"/>
      <c r="O12" s="24"/>
      <c r="P12" s="26"/>
      <c r="Q12" s="33"/>
    </row>
    <row r="13" spans="1:17" ht="21.75" customHeight="1" x14ac:dyDescent="0.25">
      <c r="B13" s="174" t="s">
        <v>3</v>
      </c>
      <c r="C13" s="176"/>
      <c r="D13" s="35"/>
      <c r="E13" s="214" t="s">
        <v>21</v>
      </c>
      <c r="F13" s="215"/>
      <c r="G13" s="215"/>
      <c r="H13" s="201" t="s">
        <v>30</v>
      </c>
      <c r="I13" s="202"/>
      <c r="J13" s="31"/>
      <c r="K13" s="32"/>
      <c r="L13" s="22"/>
      <c r="M13" s="22"/>
      <c r="N13" s="24"/>
      <c r="O13" s="24"/>
      <c r="P13" s="26"/>
      <c r="Q13" s="33"/>
    </row>
    <row r="14" spans="1:17" ht="84.6" customHeight="1" thickBot="1" x14ac:dyDescent="0.3">
      <c r="B14" s="177" t="s">
        <v>26</v>
      </c>
      <c r="C14" s="179"/>
      <c r="D14" s="35"/>
      <c r="E14" s="216">
        <f>SUM(M4:M8)*I3</f>
        <v>1</v>
      </c>
      <c r="F14" s="217"/>
      <c r="G14" s="217"/>
      <c r="H14" s="79"/>
      <c r="I14" s="81">
        <v>0.6</v>
      </c>
      <c r="J14" s="31"/>
      <c r="K14" s="32"/>
      <c r="L14" s="22"/>
      <c r="M14" s="22"/>
      <c r="N14" s="24"/>
      <c r="O14" s="24"/>
      <c r="P14" s="26"/>
      <c r="Q14" s="33"/>
    </row>
    <row r="15" spans="1:17" ht="19.899999999999999" customHeight="1" thickBot="1" x14ac:dyDescent="0.3">
      <c r="B15" s="36"/>
      <c r="C15" s="37"/>
      <c r="D15" s="37"/>
      <c r="E15" s="218" t="str">
        <f>IF(E14&gt;I14,"CORRECT","INCORRECT")</f>
        <v>CORRECT</v>
      </c>
      <c r="F15" s="219"/>
      <c r="G15" s="219"/>
      <c r="H15" s="80"/>
      <c r="I15" s="82" t="s">
        <v>31</v>
      </c>
      <c r="J15" s="31"/>
      <c r="K15" s="32"/>
      <c r="L15" s="22"/>
      <c r="M15" s="22"/>
      <c r="N15" s="24"/>
      <c r="O15" s="24"/>
      <c r="P15" s="26"/>
      <c r="Q15" s="33"/>
    </row>
    <row r="16" spans="1:17" ht="22.5" customHeight="1" thickBot="1" x14ac:dyDescent="0.3">
      <c r="B16" s="109" t="s">
        <v>4</v>
      </c>
      <c r="C16" s="54" t="s">
        <v>5</v>
      </c>
      <c r="D16" s="38"/>
      <c r="F16" s="39"/>
      <c r="G16" s="39"/>
      <c r="H16" s="39"/>
      <c r="I16" s="24"/>
      <c r="J16" s="31"/>
      <c r="K16" s="32"/>
      <c r="L16" s="22"/>
      <c r="M16" s="22"/>
      <c r="N16" s="24"/>
      <c r="O16" s="24"/>
      <c r="P16" s="26"/>
      <c r="Q16" s="33"/>
    </row>
    <row r="17" spans="2:17" ht="25.9" customHeight="1" thickBot="1" x14ac:dyDescent="0.3">
      <c r="B17" s="63"/>
      <c r="C17" s="65"/>
      <c r="D17" s="40"/>
      <c r="E17" s="209" t="s">
        <v>6</v>
      </c>
      <c r="F17" s="210"/>
      <c r="G17" s="210"/>
      <c r="H17" s="210"/>
      <c r="I17" s="211"/>
      <c r="J17" s="31"/>
      <c r="K17" s="32"/>
      <c r="L17" s="22"/>
      <c r="M17" s="22"/>
      <c r="N17" s="24"/>
      <c r="O17" s="24"/>
      <c r="P17" s="26"/>
      <c r="Q17" s="33"/>
    </row>
    <row r="18" spans="2:17" ht="25.9" customHeight="1" x14ac:dyDescent="0.25">
      <c r="B18" s="63"/>
      <c r="C18" s="65"/>
      <c r="D18" s="40"/>
      <c r="E18" s="186"/>
      <c r="F18" s="187"/>
      <c r="G18" s="187"/>
      <c r="H18" s="187"/>
      <c r="I18" s="188"/>
      <c r="J18" s="31"/>
      <c r="K18" s="32"/>
      <c r="L18" s="22"/>
      <c r="M18" s="22"/>
      <c r="N18" s="24"/>
      <c r="O18" s="24"/>
      <c r="P18" s="26"/>
      <c r="Q18" s="33"/>
    </row>
    <row r="19" spans="2:17" ht="25.9" customHeight="1" x14ac:dyDescent="0.25">
      <c r="B19" s="63"/>
      <c r="C19" s="65"/>
      <c r="D19" s="40"/>
      <c r="E19" s="189"/>
      <c r="F19" s="190"/>
      <c r="G19" s="190"/>
      <c r="H19" s="190"/>
      <c r="I19" s="191"/>
      <c r="J19" s="31"/>
      <c r="K19" s="32"/>
      <c r="L19" s="22"/>
      <c r="M19" s="22"/>
      <c r="N19" s="24"/>
      <c r="O19" s="24"/>
      <c r="P19" s="26"/>
      <c r="Q19" s="33"/>
    </row>
    <row r="20" spans="2:17" ht="25.9" customHeight="1" thickBot="1" x14ac:dyDescent="0.3">
      <c r="B20" s="63"/>
      <c r="C20" s="65"/>
      <c r="D20" s="40"/>
      <c r="E20" s="192"/>
      <c r="F20" s="193"/>
      <c r="G20" s="193"/>
      <c r="H20" s="193"/>
      <c r="I20" s="194"/>
      <c r="J20" s="31"/>
      <c r="K20" s="32"/>
      <c r="L20" s="22"/>
      <c r="M20" s="22"/>
      <c r="N20" s="24"/>
      <c r="O20" s="24"/>
      <c r="P20" s="26"/>
      <c r="Q20" s="33"/>
    </row>
    <row r="21" spans="2:17" ht="25.9" customHeight="1" thickBot="1" x14ac:dyDescent="0.3">
      <c r="B21" s="110"/>
      <c r="C21" s="67"/>
      <c r="D21" s="41"/>
      <c r="E21" s="42"/>
      <c r="F21" s="42"/>
      <c r="G21" s="42"/>
      <c r="H21" s="42"/>
      <c r="I21" s="42"/>
      <c r="J21" s="42"/>
      <c r="K21" s="43"/>
      <c r="L21" s="44"/>
      <c r="M21" s="44"/>
      <c r="N21" s="45"/>
      <c r="O21" s="45"/>
      <c r="P21" s="46"/>
      <c r="Q21" s="47"/>
    </row>
  </sheetData>
  <mergeCells count="21">
    <mergeCell ref="E15:G15"/>
    <mergeCell ref="E17:I17"/>
    <mergeCell ref="E18:I20"/>
    <mergeCell ref="H1:I1"/>
    <mergeCell ref="J1:K1"/>
    <mergeCell ref="C1:G1"/>
    <mergeCell ref="B12:I12"/>
    <mergeCell ref="B13:C13"/>
    <mergeCell ref="E13:G13"/>
    <mergeCell ref="H13:I13"/>
    <mergeCell ref="B14:C14"/>
    <mergeCell ref="E14:G14"/>
    <mergeCell ref="B3:G3"/>
    <mergeCell ref="Q3:Q8"/>
    <mergeCell ref="B9:G9"/>
    <mergeCell ref="B10:C10"/>
    <mergeCell ref="E10:F10"/>
    <mergeCell ref="G10:I10"/>
    <mergeCell ref="J10:Q11"/>
    <mergeCell ref="B11:C11"/>
    <mergeCell ref="E11:H11"/>
  </mergeCells>
  <conditionalFormatting sqref="E14">
    <cfRule type="cellIs" dxfId="13" priority="2" operator="lessThanOrEqual">
      <formula>$I$14</formula>
    </cfRule>
    <cfRule type="cellIs" dxfId="12" priority="3" operator="greaterThan">
      <formula>$I$14</formula>
    </cfRule>
  </conditionalFormatting>
  <conditionalFormatting sqref="C4:C8">
    <cfRule type="cellIs" dxfId="11" priority="1" operator="equal">
      <formula>"Obligatoire"</formula>
    </cfRule>
  </conditionalFormatting>
  <dataValidations count="1">
    <dataValidation type="list" allowBlank="1" showInputMessage="1" showErrorMessage="1" sqref="A4:A8">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
  <sheetViews>
    <sheetView showGridLines="0" zoomScale="60" zoomScaleNormal="60" zoomScaleSheetLayoutView="80" zoomScalePageLayoutView="60" workbookViewId="0">
      <pane ySplit="2" topLeftCell="A3" activePane="bottomLeft" state="frozenSplit"/>
      <selection activeCell="B1" sqref="B1:Q21"/>
      <selection pane="bottomLeft" activeCell="C1" sqref="C1:G1"/>
    </sheetView>
  </sheetViews>
  <sheetFormatPr baseColWidth="10" defaultColWidth="11.5703125" defaultRowHeight="15" x14ac:dyDescent="0.25"/>
  <cols>
    <col min="1" max="1" width="16.42578125" style="11" hidden="1" customWidth="1"/>
    <col min="2" max="2" width="91.42578125" style="48" customWidth="1"/>
    <col min="3" max="3" width="17.5703125" style="50" customWidth="1"/>
    <col min="4" max="7" width="4.140625" style="11" customWidth="1"/>
    <col min="8" max="8" width="2.85546875" style="24" customWidth="1"/>
    <col min="9" max="9" width="14.42578125" style="50" bestFit="1" customWidth="1"/>
    <col min="10" max="10" width="16.140625" style="48" bestFit="1" customWidth="1"/>
    <col min="11" max="11" width="16.140625" style="51" bestFit="1" customWidth="1"/>
    <col min="12" max="12" width="4.140625" style="52" hidden="1" customWidth="1"/>
    <col min="13" max="13" width="12.5703125" style="52" hidden="1" customWidth="1"/>
    <col min="14" max="14" width="2.42578125" style="11" hidden="1" customWidth="1"/>
    <col min="15" max="15" width="6.5703125" style="11" hidden="1" customWidth="1"/>
    <col min="16" max="16" width="14.7109375" style="53" hidden="1" customWidth="1"/>
    <col min="17" max="17" width="76.42578125" style="11" customWidth="1"/>
    <col min="18" max="16384" width="11.5703125" style="11"/>
  </cols>
  <sheetData>
    <row r="1" spans="1:17" ht="75" customHeight="1" thickBot="1" x14ac:dyDescent="0.25">
      <c r="B1" s="69" t="s">
        <v>271</v>
      </c>
      <c r="C1" s="203" t="s">
        <v>283</v>
      </c>
      <c r="D1" s="204"/>
      <c r="E1" s="204"/>
      <c r="F1" s="204"/>
      <c r="G1" s="204"/>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70"/>
      <c r="I2" s="71" t="s">
        <v>20</v>
      </c>
      <c r="J2" s="72" t="s">
        <v>19</v>
      </c>
      <c r="K2" s="12" t="s">
        <v>22</v>
      </c>
      <c r="L2" s="13" t="s">
        <v>17</v>
      </c>
      <c r="M2" s="77" t="s">
        <v>18</v>
      </c>
      <c r="N2" s="14"/>
      <c r="O2" s="77" t="s">
        <v>34</v>
      </c>
      <c r="P2" s="77" t="s">
        <v>33</v>
      </c>
      <c r="Q2" s="16" t="s">
        <v>15</v>
      </c>
    </row>
    <row r="3" spans="1:17" s="17" customFormat="1" ht="22.15" customHeight="1" x14ac:dyDescent="0.2">
      <c r="B3" s="169" t="s">
        <v>261</v>
      </c>
      <c r="C3" s="170"/>
      <c r="D3" s="172"/>
      <c r="E3" s="172"/>
      <c r="F3" s="172"/>
      <c r="G3" s="173"/>
      <c r="H3" s="73"/>
      <c r="I3" s="58">
        <v>1</v>
      </c>
      <c r="J3" s="59"/>
      <c r="K3" s="60">
        <f>SUM(K4:K5)</f>
        <v>0</v>
      </c>
      <c r="L3" s="18"/>
      <c r="M3" s="18"/>
      <c r="N3" s="14"/>
      <c r="O3" s="14"/>
      <c r="P3" s="15"/>
      <c r="Q3" s="222"/>
    </row>
    <row r="4" spans="1:17" ht="15.75" x14ac:dyDescent="0.2">
      <c r="A4" s="76" t="s">
        <v>262</v>
      </c>
      <c r="B4" s="1" t="s">
        <v>272</v>
      </c>
      <c r="C4" s="146"/>
      <c r="D4" s="56"/>
      <c r="E4" s="56"/>
      <c r="F4" s="56"/>
      <c r="G4" s="57"/>
      <c r="H4" s="74" t="str">
        <f>(IF(L4="PB","◄",""))</f>
        <v>◄</v>
      </c>
      <c r="I4" s="19">
        <v>0.5</v>
      </c>
      <c r="J4" s="20">
        <f>IF(M4=0,0,I4/SUM(M$4:M$5))</f>
        <v>0.5</v>
      </c>
      <c r="K4" s="21">
        <f>IF(C4="Obligatoire",P4,IF(C4&lt;&gt;"X",P4,""))</f>
        <v>0</v>
      </c>
      <c r="L4" s="27" t="str">
        <f>IF(C4="Obligatoire",IF((COUNTBLANK(D4:G4)=3),"OK","PB"),IF(C4="",IF(COUNTBLANK(D4:G4)=3,"OK","PB"),"OK"))</f>
        <v>PB</v>
      </c>
      <c r="M4" s="23">
        <f>IF(A4="NON",(IF(C4="",I4,IF(C4="",0,))),IF(A4="OUI",I4))</f>
        <v>0.5</v>
      </c>
      <c r="N4" s="24"/>
      <c r="O4" s="83">
        <f>IF(E4&lt;&gt;"",1/3,0)+IF(F4&lt;&gt;"",2/3,0)+IF(G4&lt;&gt;"",1,0)</f>
        <v>0</v>
      </c>
      <c r="P4" s="53">
        <f>O4*J4*I$3*10</f>
        <v>0</v>
      </c>
      <c r="Q4" s="226"/>
    </row>
    <row r="5" spans="1:17" ht="32.25" thickBot="1" x14ac:dyDescent="0.25">
      <c r="A5" s="76" t="s">
        <v>262</v>
      </c>
      <c r="B5" s="1" t="s">
        <v>273</v>
      </c>
      <c r="C5" s="146"/>
      <c r="D5" s="56"/>
      <c r="E5" s="56"/>
      <c r="F5" s="56"/>
      <c r="G5" s="57"/>
      <c r="H5" s="74" t="str">
        <f t="shared" ref="H5" si="0">(IF(L5="PB","◄",""))</f>
        <v>◄</v>
      </c>
      <c r="I5" s="19">
        <v>0.5</v>
      </c>
      <c r="J5" s="20">
        <f>IF(M5=0,0,I5/SUM(M$4:M$5))</f>
        <v>0.5</v>
      </c>
      <c r="K5" s="21">
        <f>IF(C5="Obligatoire",P5,IF(C5&lt;&gt;"X",P5,""))</f>
        <v>0</v>
      </c>
      <c r="L5" s="27" t="str">
        <f>IF(C5="Obligatoire",IF((COUNTBLANK(D5:G5)=3),"OK","PB"),IF(C5="",IF(COUNTBLANK(D5:G5)=3,"OK","PB"),"OK"))</f>
        <v>PB</v>
      </c>
      <c r="M5" s="23">
        <f>IF(A5="NON",(IF(C5="",I5,IF(C5="",0,))),IF(A5="OUI",I5))</f>
        <v>0.5</v>
      </c>
      <c r="N5" s="24"/>
      <c r="O5" s="83">
        <f>IF(E5&lt;&gt;"",1/3,0)+IF(F5&lt;&gt;"",2/3,0)+IF(G5&lt;&gt;"",1,0)</f>
        <v>0</v>
      </c>
      <c r="P5" s="53">
        <f>O5*J5*I$3*10</f>
        <v>0</v>
      </c>
      <c r="Q5" s="223"/>
    </row>
    <row r="6" spans="1:17" ht="37.5" customHeight="1" thickBot="1" x14ac:dyDescent="0.3">
      <c r="A6" s="76"/>
      <c r="B6" s="195" t="s">
        <v>23</v>
      </c>
      <c r="C6" s="196"/>
      <c r="D6" s="196"/>
      <c r="E6" s="196"/>
      <c r="F6" s="196"/>
      <c r="G6" s="196"/>
      <c r="H6" s="29"/>
      <c r="I6" s="30"/>
      <c r="J6" s="31"/>
      <c r="K6" s="32"/>
      <c r="L6" s="22"/>
      <c r="M6" s="22"/>
      <c r="N6" s="24"/>
      <c r="O6" s="24"/>
      <c r="P6" s="26"/>
      <c r="Q6" s="33"/>
    </row>
    <row r="7" spans="1:17" ht="16.5" thickBot="1" x14ac:dyDescent="0.25">
      <c r="A7" s="76"/>
      <c r="B7" s="197" t="s">
        <v>7</v>
      </c>
      <c r="C7" s="198"/>
      <c r="D7" s="34"/>
      <c r="E7" s="182">
        <f>K3</f>
        <v>0</v>
      </c>
      <c r="F7" s="183"/>
      <c r="G7" s="184" t="s">
        <v>268</v>
      </c>
      <c r="H7" s="184"/>
      <c r="I7" s="185"/>
      <c r="J7" s="205" t="s">
        <v>27</v>
      </c>
      <c r="K7" s="205"/>
      <c r="L7" s="205"/>
      <c r="M7" s="205"/>
      <c r="N7" s="205"/>
      <c r="O7" s="205"/>
      <c r="P7" s="205"/>
      <c r="Q7" s="206"/>
    </row>
    <row r="8" spans="1:17" ht="40.15" customHeight="1" thickBot="1" x14ac:dyDescent="0.25">
      <c r="B8" s="199" t="s">
        <v>269</v>
      </c>
      <c r="C8" s="200"/>
      <c r="D8" s="34"/>
      <c r="E8" s="207"/>
      <c r="F8" s="208"/>
      <c r="G8" s="208"/>
      <c r="H8" s="208"/>
      <c r="I8" s="55" t="s">
        <v>270</v>
      </c>
      <c r="J8" s="205"/>
      <c r="K8" s="205"/>
      <c r="L8" s="205"/>
      <c r="M8" s="205"/>
      <c r="N8" s="205"/>
      <c r="O8" s="205"/>
      <c r="P8" s="205"/>
      <c r="Q8" s="206"/>
    </row>
    <row r="9" spans="1:17" ht="15.75" thickBot="1" x14ac:dyDescent="0.3">
      <c r="B9" s="180"/>
      <c r="C9" s="181"/>
      <c r="D9" s="181"/>
      <c r="E9" s="181"/>
      <c r="F9" s="181"/>
      <c r="G9" s="181"/>
      <c r="H9" s="181"/>
      <c r="I9" s="181"/>
      <c r="J9" s="31"/>
      <c r="K9" s="32"/>
      <c r="L9" s="22"/>
      <c r="M9" s="22"/>
      <c r="N9" s="24"/>
      <c r="O9" s="24"/>
      <c r="P9" s="26"/>
      <c r="Q9" s="33"/>
    </row>
    <row r="10" spans="1:17" ht="21.75" customHeight="1" x14ac:dyDescent="0.25">
      <c r="B10" s="174" t="s">
        <v>3</v>
      </c>
      <c r="C10" s="176"/>
      <c r="D10" s="35"/>
      <c r="E10" s="214" t="s">
        <v>21</v>
      </c>
      <c r="F10" s="215"/>
      <c r="G10" s="215"/>
      <c r="H10" s="201" t="s">
        <v>30</v>
      </c>
      <c r="I10" s="202"/>
      <c r="J10" s="31"/>
      <c r="K10" s="32"/>
      <c r="L10" s="22"/>
      <c r="M10" s="22"/>
      <c r="N10" s="24"/>
      <c r="O10" s="24"/>
      <c r="P10" s="26"/>
      <c r="Q10" s="33"/>
    </row>
    <row r="11" spans="1:17" ht="84.6" customHeight="1" thickBot="1" x14ac:dyDescent="0.3">
      <c r="B11" s="177" t="s">
        <v>26</v>
      </c>
      <c r="C11" s="179"/>
      <c r="D11" s="35"/>
      <c r="E11" s="216">
        <f>SUM(M4:M5)*I3</f>
        <v>1</v>
      </c>
      <c r="F11" s="217"/>
      <c r="G11" s="217"/>
      <c r="H11" s="79"/>
      <c r="I11" s="81">
        <v>0.5</v>
      </c>
      <c r="J11" s="31"/>
      <c r="K11" s="32"/>
      <c r="L11" s="22"/>
      <c r="M11" s="22"/>
      <c r="N11" s="24"/>
      <c r="O11" s="24"/>
      <c r="P11" s="26"/>
      <c r="Q11" s="33"/>
    </row>
    <row r="12" spans="1:17" ht="19.899999999999999" customHeight="1" thickBot="1" x14ac:dyDescent="0.3">
      <c r="B12" s="36"/>
      <c r="C12" s="37"/>
      <c r="D12" s="37"/>
      <c r="E12" s="218" t="str">
        <f>IF(E11&gt;=I11,"CORRECT","INCORRECT")</f>
        <v>CORRECT</v>
      </c>
      <c r="F12" s="219"/>
      <c r="G12" s="219"/>
      <c r="H12" s="80"/>
      <c r="I12" s="82" t="s">
        <v>31</v>
      </c>
      <c r="J12" s="31"/>
      <c r="K12" s="32"/>
      <c r="L12" s="22"/>
      <c r="M12" s="22"/>
      <c r="N12" s="24"/>
      <c r="O12" s="24"/>
      <c r="P12" s="26"/>
      <c r="Q12" s="33"/>
    </row>
    <row r="13" spans="1:17" ht="22.5" customHeight="1" thickBot="1" x14ac:dyDescent="0.3">
      <c r="B13" s="109" t="s">
        <v>4</v>
      </c>
      <c r="C13" s="54" t="s">
        <v>5</v>
      </c>
      <c r="D13" s="38"/>
      <c r="F13" s="39"/>
      <c r="G13" s="39"/>
      <c r="H13" s="39"/>
      <c r="I13" s="24"/>
      <c r="J13" s="31"/>
      <c r="K13" s="32"/>
      <c r="L13" s="22"/>
      <c r="M13" s="22"/>
      <c r="N13" s="24"/>
      <c r="O13" s="24"/>
      <c r="P13" s="26"/>
      <c r="Q13" s="33"/>
    </row>
    <row r="14" spans="1:17" ht="25.9" customHeight="1" thickBot="1" x14ac:dyDescent="0.3">
      <c r="B14" s="63"/>
      <c r="C14" s="65"/>
      <c r="D14" s="40"/>
      <c r="E14" s="209" t="s">
        <v>6</v>
      </c>
      <c r="F14" s="210"/>
      <c r="G14" s="210"/>
      <c r="H14" s="210"/>
      <c r="I14" s="211"/>
      <c r="J14" s="31"/>
      <c r="K14" s="32"/>
      <c r="L14" s="22"/>
      <c r="M14" s="22"/>
      <c r="N14" s="24"/>
      <c r="O14" s="24"/>
      <c r="P14" s="26"/>
      <c r="Q14" s="33"/>
    </row>
    <row r="15" spans="1:17" ht="25.9" customHeight="1" x14ac:dyDescent="0.25">
      <c r="B15" s="63"/>
      <c r="C15" s="65"/>
      <c r="D15" s="40"/>
      <c r="E15" s="186"/>
      <c r="F15" s="187"/>
      <c r="G15" s="187"/>
      <c r="H15" s="187"/>
      <c r="I15" s="188"/>
      <c r="J15" s="31"/>
      <c r="K15" s="32"/>
      <c r="L15" s="22"/>
      <c r="M15" s="22"/>
      <c r="N15" s="24"/>
      <c r="O15" s="24"/>
      <c r="P15" s="26"/>
      <c r="Q15" s="33"/>
    </row>
    <row r="16" spans="1:17" ht="25.9" customHeight="1" x14ac:dyDescent="0.25">
      <c r="B16" s="63"/>
      <c r="C16" s="65"/>
      <c r="D16" s="40"/>
      <c r="E16" s="189"/>
      <c r="F16" s="190"/>
      <c r="G16" s="190"/>
      <c r="H16" s="190"/>
      <c r="I16" s="191"/>
      <c r="J16" s="31"/>
      <c r="K16" s="32"/>
      <c r="L16" s="22"/>
      <c r="M16" s="22"/>
      <c r="N16" s="24"/>
      <c r="O16" s="24"/>
      <c r="P16" s="26"/>
      <c r="Q16" s="33"/>
    </row>
    <row r="17" spans="2:17" ht="25.9" customHeight="1" thickBot="1" x14ac:dyDescent="0.3">
      <c r="B17" s="63"/>
      <c r="C17" s="65"/>
      <c r="D17" s="40"/>
      <c r="E17" s="192"/>
      <c r="F17" s="193"/>
      <c r="G17" s="193"/>
      <c r="H17" s="193"/>
      <c r="I17" s="194"/>
      <c r="J17" s="31"/>
      <c r="K17" s="32"/>
      <c r="L17" s="22"/>
      <c r="M17" s="22"/>
      <c r="N17" s="24"/>
      <c r="O17" s="24"/>
      <c r="P17" s="26"/>
      <c r="Q17" s="33"/>
    </row>
    <row r="18" spans="2:17" ht="25.9" customHeight="1" thickBot="1" x14ac:dyDescent="0.3">
      <c r="B18" s="110"/>
      <c r="C18" s="67"/>
      <c r="D18" s="41"/>
      <c r="E18" s="42"/>
      <c r="F18" s="42"/>
      <c r="G18" s="42"/>
      <c r="H18" s="42"/>
      <c r="I18" s="42"/>
      <c r="J18" s="42"/>
      <c r="K18" s="43"/>
      <c r="L18" s="44"/>
      <c r="M18" s="44"/>
      <c r="N18" s="45"/>
      <c r="O18" s="45"/>
      <c r="P18" s="46"/>
      <c r="Q18" s="47"/>
    </row>
  </sheetData>
  <mergeCells count="21">
    <mergeCell ref="E12:G12"/>
    <mergeCell ref="E14:I14"/>
    <mergeCell ref="E15:I17"/>
    <mergeCell ref="C1:G1"/>
    <mergeCell ref="H1:I1"/>
    <mergeCell ref="B11:C11"/>
    <mergeCell ref="E11:G11"/>
    <mergeCell ref="J1:K1"/>
    <mergeCell ref="B9:I9"/>
    <mergeCell ref="B10:C10"/>
    <mergeCell ref="E10:G10"/>
    <mergeCell ref="H10:I10"/>
    <mergeCell ref="B3:G3"/>
    <mergeCell ref="Q3:Q5"/>
    <mergeCell ref="B6:G6"/>
    <mergeCell ref="B7:C7"/>
    <mergeCell ref="E7:F7"/>
    <mergeCell ref="G7:I7"/>
    <mergeCell ref="J7:Q8"/>
    <mergeCell ref="B8:C8"/>
    <mergeCell ref="E8:H8"/>
  </mergeCells>
  <conditionalFormatting sqref="E11">
    <cfRule type="cellIs" dxfId="10" priority="2" operator="lessThan">
      <formula>$I$11</formula>
    </cfRule>
    <cfRule type="cellIs" dxfId="9" priority="3" operator="greaterThanOrEqual">
      <formula>$I$11</formula>
    </cfRule>
  </conditionalFormatting>
  <conditionalFormatting sqref="C4:C5">
    <cfRule type="cellIs" dxfId="8" priority="1" operator="equal">
      <formula>"Obligatoire"</formula>
    </cfRule>
  </conditionalFormatting>
  <dataValidations count="1">
    <dataValidation type="list" allowBlank="1" showInputMessage="1" showErrorMessage="1" sqref="A4:A5">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G12"/>
  <sheetViews>
    <sheetView workbookViewId="0">
      <selection activeCell="E12" sqref="E12"/>
    </sheetView>
  </sheetViews>
  <sheetFormatPr baseColWidth="10" defaultRowHeight="15" x14ac:dyDescent="0.25"/>
  <cols>
    <col min="4" max="4" width="65.42578125" customWidth="1"/>
    <col min="5" max="5" width="16" bestFit="1" customWidth="1"/>
  </cols>
  <sheetData>
    <row r="1" spans="4:7" ht="21.75" thickTop="1" thickBot="1" x14ac:dyDescent="0.35">
      <c r="D1" s="238" t="s">
        <v>128</v>
      </c>
      <c r="E1" s="239"/>
      <c r="F1" s="244" t="str">
        <f>BILAN!B10</f>
        <v>NOM ?</v>
      </c>
      <c r="G1" s="245"/>
    </row>
    <row r="2" spans="4:7" ht="21" thickBot="1" x14ac:dyDescent="0.35">
      <c r="D2" s="242" t="s">
        <v>106</v>
      </c>
      <c r="E2" s="243"/>
      <c r="F2" s="246" t="str">
        <f>BILAN!B12</f>
        <v>PRENOM ?</v>
      </c>
      <c r="G2" s="247"/>
    </row>
    <row r="3" spans="4:7" ht="21" thickBot="1" x14ac:dyDescent="0.35">
      <c r="D3" s="240" t="s">
        <v>259</v>
      </c>
      <c r="E3" s="241"/>
      <c r="F3" s="248" t="str">
        <f>BILAN!B14</f>
        <v>?</v>
      </c>
      <c r="G3" s="247"/>
    </row>
    <row r="4" spans="4:7" ht="21.75" thickTop="1" thickBot="1" x14ac:dyDescent="0.3">
      <c r="D4" s="262" t="s">
        <v>95</v>
      </c>
      <c r="E4" s="263"/>
      <c r="F4" s="263"/>
      <c r="G4" s="264"/>
    </row>
    <row r="5" spans="4:7" ht="42" customHeight="1" thickBot="1" x14ac:dyDescent="0.3">
      <c r="D5" s="236" t="s">
        <v>98</v>
      </c>
      <c r="E5" s="231"/>
      <c r="F5" s="231"/>
      <c r="G5" s="232"/>
    </row>
    <row r="6" spans="4:7" ht="21" thickBot="1" x14ac:dyDescent="0.3">
      <c r="D6" s="237" t="s">
        <v>284</v>
      </c>
      <c r="E6" s="231"/>
      <c r="F6" s="231"/>
      <c r="G6" s="232"/>
    </row>
    <row r="7" spans="4:7" ht="21" thickBot="1" x14ac:dyDescent="0.3">
      <c r="D7" s="271" t="s">
        <v>285</v>
      </c>
      <c r="E7" s="266"/>
      <c r="F7" s="266"/>
      <c r="G7" s="267"/>
    </row>
    <row r="8" spans="4:7" ht="21" thickBot="1" x14ac:dyDescent="0.3">
      <c r="D8" s="107" t="s">
        <v>286</v>
      </c>
      <c r="E8" s="108">
        <f>'Evaluation U61S1'!E11:H11</f>
        <v>0</v>
      </c>
      <c r="F8" s="231" t="s">
        <v>270</v>
      </c>
      <c r="G8" s="232"/>
    </row>
    <row r="9" spans="4:7" ht="21" thickBot="1" x14ac:dyDescent="0.3">
      <c r="D9" s="107" t="s">
        <v>287</v>
      </c>
      <c r="E9" s="108">
        <f>'Evaluation U61S2'!E8:H8</f>
        <v>0</v>
      </c>
      <c r="F9" s="231" t="s">
        <v>270</v>
      </c>
      <c r="G9" s="232"/>
    </row>
    <row r="10" spans="4:7" ht="21" thickBot="1" x14ac:dyDescent="0.3">
      <c r="D10" s="107" t="s">
        <v>96</v>
      </c>
      <c r="E10" s="108">
        <f>SUM(E8:E9)</f>
        <v>0</v>
      </c>
      <c r="F10" s="231" t="s">
        <v>2</v>
      </c>
      <c r="G10" s="232"/>
    </row>
    <row r="11" spans="4:7" ht="21" thickBot="1" x14ac:dyDescent="0.3">
      <c r="D11" s="107" t="s">
        <v>288</v>
      </c>
      <c r="E11" s="108">
        <f>4*E10</f>
        <v>0</v>
      </c>
      <c r="F11" s="231" t="s">
        <v>289</v>
      </c>
      <c r="G11" s="232"/>
    </row>
    <row r="12" spans="4:7" ht="24" thickBot="1" x14ac:dyDescent="0.3">
      <c r="D12" s="105" t="s">
        <v>105</v>
      </c>
      <c r="E12" s="106"/>
      <c r="F12" s="260" t="s">
        <v>289</v>
      </c>
      <c r="G12" s="261"/>
    </row>
  </sheetData>
  <mergeCells count="15">
    <mergeCell ref="F10:G10"/>
    <mergeCell ref="F12:G12"/>
    <mergeCell ref="F11:G11"/>
    <mergeCell ref="D4:G4"/>
    <mergeCell ref="D5:G5"/>
    <mergeCell ref="D6:G6"/>
    <mergeCell ref="D7:G7"/>
    <mergeCell ref="F8:G8"/>
    <mergeCell ref="F9:G9"/>
    <mergeCell ref="D1:E1"/>
    <mergeCell ref="F1:G1"/>
    <mergeCell ref="D2:E2"/>
    <mergeCell ref="F2:G2"/>
    <mergeCell ref="D3:E3"/>
    <mergeCell ref="F3:G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E53"/>
  <sheetViews>
    <sheetView zoomScale="50" zoomScaleNormal="50" workbookViewId="0">
      <selection activeCell="L33" sqref="L33"/>
    </sheetView>
  </sheetViews>
  <sheetFormatPr baseColWidth="10" defaultRowHeight="15" x14ac:dyDescent="0.25"/>
  <cols>
    <col min="1" max="1" width="10.140625" bestFit="1" customWidth="1"/>
    <col min="2" max="2" width="39.140625" bestFit="1" customWidth="1"/>
    <col min="3" max="3" width="11.28515625" bestFit="1" customWidth="1"/>
    <col min="4" max="4" width="60.140625" customWidth="1"/>
    <col min="5" max="5" width="78" bestFit="1" customWidth="1"/>
  </cols>
  <sheetData>
    <row r="32" ht="15.75" thickBot="1" x14ac:dyDescent="0.3"/>
    <row r="33" spans="1:5" ht="26.25" thickBot="1" x14ac:dyDescent="0.3">
      <c r="A33" s="86" t="s">
        <v>53</v>
      </c>
      <c r="B33" s="87" t="s">
        <v>54</v>
      </c>
      <c r="C33" s="87" t="s">
        <v>53</v>
      </c>
      <c r="D33" s="87" t="s">
        <v>55</v>
      </c>
      <c r="E33" s="88" t="s">
        <v>0</v>
      </c>
    </row>
    <row r="34" spans="1:5" ht="139.5" x14ac:dyDescent="0.25">
      <c r="A34" s="272" t="s">
        <v>274</v>
      </c>
      <c r="B34" s="274" t="s">
        <v>275</v>
      </c>
      <c r="C34" s="89" t="s">
        <v>276</v>
      </c>
      <c r="D34" s="90" t="s">
        <v>277</v>
      </c>
      <c r="E34" s="91" t="s">
        <v>278</v>
      </c>
    </row>
    <row r="35" spans="1:5" ht="326.25" thickBot="1" x14ac:dyDescent="0.3">
      <c r="A35" s="273"/>
      <c r="B35" s="275"/>
      <c r="C35" s="95" t="s">
        <v>279</v>
      </c>
      <c r="D35" s="96" t="s">
        <v>280</v>
      </c>
      <c r="E35" s="97" t="s">
        <v>281</v>
      </c>
    </row>
    <row r="53" ht="46.5" customHeight="1" x14ac:dyDescent="0.25"/>
  </sheetData>
  <mergeCells count="2">
    <mergeCell ref="A34:A35"/>
    <mergeCell ref="B34:B35"/>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2"/>
  <sheetViews>
    <sheetView tabSelected="1" zoomScale="55" zoomScaleNormal="55" zoomScaleSheetLayoutView="80" zoomScalePageLayoutView="60" workbookViewId="0">
      <pane ySplit="2" topLeftCell="A3" activePane="bottomLeft" state="frozenSplit"/>
      <selection activeCell="U10" sqref="U10"/>
      <selection pane="bottomLeft" activeCell="K15" sqref="K15"/>
    </sheetView>
  </sheetViews>
  <sheetFormatPr baseColWidth="10" defaultColWidth="11.5703125" defaultRowHeight="15" x14ac:dyDescent="0.25"/>
  <cols>
    <col min="1" max="1" width="21.7109375" style="11" hidden="1" customWidth="1"/>
    <col min="2" max="2" width="91.42578125" style="48" customWidth="1"/>
    <col min="3" max="3" width="17.5703125" style="50" customWidth="1"/>
    <col min="4" max="7" width="4.140625" style="11" customWidth="1"/>
    <col min="8" max="8" width="2.85546875" style="24" customWidth="1"/>
    <col min="9" max="9" width="14.42578125" style="50" bestFit="1" customWidth="1"/>
    <col min="10" max="10" width="16.7109375" style="48" bestFit="1" customWidth="1"/>
    <col min="11" max="11" width="16.5703125" style="51" bestFit="1" customWidth="1"/>
    <col min="12" max="12" width="4.7109375" style="52" hidden="1" customWidth="1"/>
    <col min="13" max="13" width="7.7109375" style="52" hidden="1" customWidth="1"/>
    <col min="14" max="14" width="2.42578125" style="11" hidden="1" customWidth="1"/>
    <col min="15" max="15" width="5.85546875" style="11" hidden="1" customWidth="1"/>
    <col min="16" max="16" width="12.140625" style="53" hidden="1" customWidth="1"/>
    <col min="17" max="17" width="76.42578125" style="11" customWidth="1"/>
    <col min="18" max="16384" width="11.5703125" style="11"/>
  </cols>
  <sheetData>
    <row r="1" spans="1:17" ht="75" customHeight="1" thickBot="1" x14ac:dyDescent="0.25">
      <c r="B1" s="69" t="s">
        <v>290</v>
      </c>
      <c r="C1" s="269" t="s">
        <v>282</v>
      </c>
      <c r="D1" s="270"/>
      <c r="E1" s="270"/>
      <c r="F1" s="270"/>
      <c r="G1" s="270"/>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70"/>
      <c r="I2" s="71" t="s">
        <v>20</v>
      </c>
      <c r="J2" s="72" t="s">
        <v>19</v>
      </c>
      <c r="K2" s="12" t="s">
        <v>22</v>
      </c>
      <c r="L2" s="13" t="s">
        <v>17</v>
      </c>
      <c r="M2" s="77" t="s">
        <v>18</v>
      </c>
      <c r="N2" s="14"/>
      <c r="O2" s="77" t="s">
        <v>34</v>
      </c>
      <c r="P2" s="77" t="s">
        <v>33</v>
      </c>
      <c r="Q2" s="16" t="s">
        <v>15</v>
      </c>
    </row>
    <row r="3" spans="1:17" s="17" customFormat="1" ht="22.15" customHeight="1" x14ac:dyDescent="0.2">
      <c r="B3" s="169" t="s">
        <v>291</v>
      </c>
      <c r="C3" s="170"/>
      <c r="D3" s="172"/>
      <c r="E3" s="172"/>
      <c r="F3" s="172"/>
      <c r="G3" s="173"/>
      <c r="H3" s="73"/>
      <c r="I3" s="58">
        <v>0.4</v>
      </c>
      <c r="J3" s="59"/>
      <c r="K3" s="60">
        <f>SUM(K4:K10)</f>
        <v>0</v>
      </c>
      <c r="L3" s="18"/>
      <c r="M3" s="18"/>
      <c r="N3" s="14"/>
      <c r="O3" s="14"/>
      <c r="P3" s="15"/>
      <c r="Q3" s="222"/>
    </row>
    <row r="4" spans="1:17" ht="22.15" customHeight="1" x14ac:dyDescent="0.2">
      <c r="A4" s="76" t="s">
        <v>29</v>
      </c>
      <c r="B4" s="1" t="s">
        <v>292</v>
      </c>
      <c r="C4" s="78" t="str">
        <f>IF(A4="NON","","Obligatoire")</f>
        <v>Obligatoire</v>
      </c>
      <c r="D4" s="56"/>
      <c r="E4" s="56"/>
      <c r="F4" s="56"/>
      <c r="G4" s="57"/>
      <c r="H4" s="74" t="str">
        <f t="shared" ref="H4:H19" si="0">(IF(L4="PB","◄",""))</f>
        <v>◄</v>
      </c>
      <c r="I4" s="19">
        <v>0.15</v>
      </c>
      <c r="J4" s="20">
        <f t="shared" ref="J4:J5" si="1">IF(M4=0,0,I4/SUM(M$4:M$10))</f>
        <v>0.15</v>
      </c>
      <c r="K4" s="21">
        <f t="shared" ref="K4:K9" si="2">IF(C4="Obligatoire",P4,IF(C4&lt;&gt;"X",P4,""))</f>
        <v>0</v>
      </c>
      <c r="L4" s="27" t="str">
        <f>IF(C4="Obligatoire",IF((COUNTBLANK(D4:G4)=3),"OK","PB"),IF(C4="",IF(COUNTBLANK(D4:G4)=3,"OK","PB"),"OK"))</f>
        <v>PB</v>
      </c>
      <c r="M4" s="23">
        <f>IF(A4="NON",(IF(C4="",I4,IF(C4="",0,))),IF(A4="OUI",I4))</f>
        <v>0.15</v>
      </c>
      <c r="N4" s="24"/>
      <c r="O4" s="83">
        <f>IF(E4&lt;&gt;"",1/3,0)+IF(F4&lt;&gt;"",2/3,0)+IF(G4&lt;&gt;"",1,0)</f>
        <v>0</v>
      </c>
      <c r="P4" s="53">
        <f>O4*J4*I$3*20</f>
        <v>0</v>
      </c>
      <c r="Q4" s="226"/>
    </row>
    <row r="5" spans="1:17" ht="22.15" customHeight="1" x14ac:dyDescent="0.2">
      <c r="A5" s="76" t="s">
        <v>29</v>
      </c>
      <c r="B5" s="1" t="s">
        <v>293</v>
      </c>
      <c r="C5" s="78" t="str">
        <f t="shared" ref="C5:C10" si="3">IF(A5="NON","","Obligatoire")</f>
        <v>Obligatoire</v>
      </c>
      <c r="D5" s="56"/>
      <c r="E5" s="56"/>
      <c r="F5" s="56"/>
      <c r="G5" s="57"/>
      <c r="H5" s="74" t="str">
        <f t="shared" si="0"/>
        <v>◄</v>
      </c>
      <c r="I5" s="19">
        <v>0.14000000000000001</v>
      </c>
      <c r="J5" s="20">
        <f t="shared" si="1"/>
        <v>0.14000000000000001</v>
      </c>
      <c r="K5" s="21">
        <f t="shared" si="2"/>
        <v>0</v>
      </c>
      <c r="L5" s="27" t="str">
        <f>IF(C5="Obligatoire",IF((COUNTBLANK(D5:G5)=3),"OK","PB"),IF(C5="",IF(COUNTBLANK(D5:G5)=3,"OK","PB"),"OK"))</f>
        <v>PB</v>
      </c>
      <c r="M5" s="23">
        <f>IF(A5="NON",(IF(C5="",I5,IF(C5="",0,))),IF(A5="OUI",I5))</f>
        <v>0.14000000000000001</v>
      </c>
      <c r="N5" s="24"/>
      <c r="O5" s="83">
        <f>IF(E5&lt;&gt;"",1/3,0)+IF(F5&lt;&gt;"",2/3,0)+IF(G5&lt;&gt;"",1,0)</f>
        <v>0</v>
      </c>
      <c r="P5" s="53">
        <f t="shared" ref="P5:P10" si="4">O5*J5*I$3*20</f>
        <v>0</v>
      </c>
      <c r="Q5" s="226"/>
    </row>
    <row r="6" spans="1:17" ht="22.15" customHeight="1" x14ac:dyDescent="0.2">
      <c r="A6" s="76" t="s">
        <v>29</v>
      </c>
      <c r="B6" s="1" t="s">
        <v>294</v>
      </c>
      <c r="C6" s="78" t="str">
        <f t="shared" si="3"/>
        <v>Obligatoire</v>
      </c>
      <c r="D6" s="56"/>
      <c r="E6" s="56"/>
      <c r="F6" s="56"/>
      <c r="G6" s="57"/>
      <c r="H6" s="74" t="str">
        <f t="shared" si="0"/>
        <v>◄</v>
      </c>
      <c r="I6" s="19">
        <v>0.15</v>
      </c>
      <c r="J6" s="20">
        <f t="shared" ref="J6:J9" si="5">IF(M6=0,0,I6/SUM(M$4:M$10))</f>
        <v>0.15</v>
      </c>
      <c r="K6" s="21">
        <f t="shared" si="2"/>
        <v>0</v>
      </c>
      <c r="L6" s="27" t="str">
        <f t="shared" ref="L6:L9" si="6">IF(C6="Obligatoire",IF((COUNTBLANK(D6:G6)=3),"OK","PB"),IF(C6="",IF(COUNTBLANK(D6:G6)=3,"OK","PB"),"OK"))</f>
        <v>PB</v>
      </c>
      <c r="M6" s="23">
        <f t="shared" ref="M6:M9" si="7">IF(A6="NON",(IF(C6="",I6,IF(C6="",0,))),IF(A6="OUI",I6))</f>
        <v>0.15</v>
      </c>
      <c r="N6" s="24"/>
      <c r="O6" s="83">
        <f t="shared" ref="O6:O9" si="8">IF(E6&lt;&gt;"",1/3,0)+IF(F6&lt;&gt;"",2/3,0)+IF(G6&lt;&gt;"",1,0)</f>
        <v>0</v>
      </c>
      <c r="P6" s="53">
        <f t="shared" si="4"/>
        <v>0</v>
      </c>
      <c r="Q6" s="226"/>
    </row>
    <row r="7" spans="1:17" ht="22.15" customHeight="1" x14ac:dyDescent="0.2">
      <c r="A7" s="76" t="s">
        <v>29</v>
      </c>
      <c r="B7" s="1" t="s">
        <v>295</v>
      </c>
      <c r="C7" s="78" t="str">
        <f t="shared" si="3"/>
        <v>Obligatoire</v>
      </c>
      <c r="D7" s="56"/>
      <c r="E7" s="56"/>
      <c r="F7" s="56"/>
      <c r="G7" s="57"/>
      <c r="H7" s="74" t="str">
        <f t="shared" si="0"/>
        <v>◄</v>
      </c>
      <c r="I7" s="19">
        <v>0.14000000000000001</v>
      </c>
      <c r="J7" s="20">
        <f t="shared" si="5"/>
        <v>0.14000000000000001</v>
      </c>
      <c r="K7" s="21">
        <f t="shared" si="2"/>
        <v>0</v>
      </c>
      <c r="L7" s="27" t="str">
        <f t="shared" si="6"/>
        <v>PB</v>
      </c>
      <c r="M7" s="23">
        <f t="shared" si="7"/>
        <v>0.14000000000000001</v>
      </c>
      <c r="N7" s="24"/>
      <c r="O7" s="83">
        <f t="shared" si="8"/>
        <v>0</v>
      </c>
      <c r="P7" s="53">
        <f t="shared" si="4"/>
        <v>0</v>
      </c>
      <c r="Q7" s="226"/>
    </row>
    <row r="8" spans="1:17" ht="22.15" customHeight="1" x14ac:dyDescent="0.2">
      <c r="A8" s="76" t="s">
        <v>29</v>
      </c>
      <c r="B8" s="1" t="s">
        <v>296</v>
      </c>
      <c r="C8" s="78" t="str">
        <f t="shared" si="3"/>
        <v>Obligatoire</v>
      </c>
      <c r="D8" s="56"/>
      <c r="E8" s="56"/>
      <c r="F8" s="56"/>
      <c r="G8" s="57"/>
      <c r="H8" s="74" t="str">
        <f t="shared" si="0"/>
        <v>◄</v>
      </c>
      <c r="I8" s="19">
        <v>0.14000000000000001</v>
      </c>
      <c r="J8" s="20">
        <f t="shared" si="5"/>
        <v>0.14000000000000001</v>
      </c>
      <c r="K8" s="21">
        <f t="shared" si="2"/>
        <v>0</v>
      </c>
      <c r="L8" s="27" t="str">
        <f t="shared" si="6"/>
        <v>PB</v>
      </c>
      <c r="M8" s="23">
        <f t="shared" si="7"/>
        <v>0.14000000000000001</v>
      </c>
      <c r="N8" s="24"/>
      <c r="O8" s="83">
        <f t="shared" si="8"/>
        <v>0</v>
      </c>
      <c r="P8" s="53">
        <f t="shared" si="4"/>
        <v>0</v>
      </c>
      <c r="Q8" s="226"/>
    </row>
    <row r="9" spans="1:17" ht="22.15" customHeight="1" x14ac:dyDescent="0.2">
      <c r="A9" s="76" t="s">
        <v>262</v>
      </c>
      <c r="B9" s="1" t="s">
        <v>297</v>
      </c>
      <c r="C9" s="146"/>
      <c r="D9" s="56"/>
      <c r="E9" s="56"/>
      <c r="F9" s="56"/>
      <c r="G9" s="57"/>
      <c r="H9" s="74" t="str">
        <f t="shared" si="0"/>
        <v>◄</v>
      </c>
      <c r="I9" s="19">
        <v>0.14000000000000001</v>
      </c>
      <c r="J9" s="20">
        <f t="shared" si="5"/>
        <v>0.14000000000000001</v>
      </c>
      <c r="K9" s="21">
        <f t="shared" si="2"/>
        <v>0</v>
      </c>
      <c r="L9" s="27" t="str">
        <f t="shared" si="6"/>
        <v>PB</v>
      </c>
      <c r="M9" s="23">
        <f t="shared" si="7"/>
        <v>0.14000000000000001</v>
      </c>
      <c r="N9" s="24"/>
      <c r="O9" s="83">
        <f t="shared" si="8"/>
        <v>0</v>
      </c>
      <c r="P9" s="53">
        <f t="shared" si="4"/>
        <v>0</v>
      </c>
      <c r="Q9" s="226"/>
    </row>
    <row r="10" spans="1:17" ht="34.5" customHeight="1" thickBot="1" x14ac:dyDescent="0.25">
      <c r="A10" s="76" t="s">
        <v>262</v>
      </c>
      <c r="B10" s="1" t="s">
        <v>298</v>
      </c>
      <c r="C10" s="147"/>
      <c r="D10" s="56"/>
      <c r="E10" s="56"/>
      <c r="F10" s="56"/>
      <c r="G10" s="57"/>
      <c r="H10" s="74" t="str">
        <f t="shared" si="0"/>
        <v>◄</v>
      </c>
      <c r="I10" s="19">
        <v>0.14000000000000001</v>
      </c>
      <c r="J10" s="20">
        <f>IF(M10=0,0,I10/SUM(M$4:M$10))</f>
        <v>0.14000000000000001</v>
      </c>
      <c r="K10" s="21">
        <f>IF(C10="Obligatoire",P10,IF(C10&lt;&gt;"X",P10,""))</f>
        <v>0</v>
      </c>
      <c r="L10" s="27" t="str">
        <f>IF(C10="Obligatoire",IF((COUNTBLANK(D10:G10)=3),"OK","PB"),IF(C10="",IF(COUNTBLANK(D10:G10)=3,"OK","PB"),"OK"))</f>
        <v>PB</v>
      </c>
      <c r="M10" s="23">
        <f>IF(A10="NON",(IF(C10="",I10,IF(C10="",0,))),IF(A10="OUI",I10))</f>
        <v>0.14000000000000001</v>
      </c>
      <c r="N10" s="24"/>
      <c r="O10" s="83">
        <f>IF(E10&lt;&gt;"",1/3,0)+IF(F10&lt;&gt;"",2/3,0)+IF(G10&lt;&gt;"",1,0)</f>
        <v>0</v>
      </c>
      <c r="P10" s="53">
        <f t="shared" si="4"/>
        <v>0</v>
      </c>
      <c r="Q10" s="226"/>
    </row>
    <row r="11" spans="1:17" ht="22.15" customHeight="1" x14ac:dyDescent="0.2">
      <c r="A11" s="76"/>
      <c r="B11" s="169" t="s">
        <v>299</v>
      </c>
      <c r="C11" s="171"/>
      <c r="D11" s="172"/>
      <c r="E11" s="172"/>
      <c r="F11" s="172"/>
      <c r="G11" s="173"/>
      <c r="H11" s="74"/>
      <c r="I11" s="61">
        <v>0.3</v>
      </c>
      <c r="J11" s="59"/>
      <c r="K11" s="60">
        <f>SUM(K12:K14)</f>
        <v>0</v>
      </c>
      <c r="L11" s="27"/>
      <c r="M11" s="27"/>
      <c r="N11" s="24"/>
      <c r="O11" s="83"/>
      <c r="Q11" s="220"/>
    </row>
    <row r="12" spans="1:17" ht="33" customHeight="1" x14ac:dyDescent="0.2">
      <c r="A12" s="76" t="s">
        <v>29</v>
      </c>
      <c r="B12" s="1" t="s">
        <v>300</v>
      </c>
      <c r="C12" s="78" t="str">
        <f>IF(A12="NON","","Obligatoire")</f>
        <v>Obligatoire</v>
      </c>
      <c r="D12" s="56"/>
      <c r="E12" s="56"/>
      <c r="F12" s="56"/>
      <c r="G12" s="57"/>
      <c r="H12" s="74" t="str">
        <f t="shared" si="0"/>
        <v>◄</v>
      </c>
      <c r="I12" s="19">
        <v>0.2</v>
      </c>
      <c r="J12" s="20">
        <f>IF(M12=0,0,I12/SUM(M$12:M$14))</f>
        <v>0.2</v>
      </c>
      <c r="K12" s="21">
        <f>IF(C12="Obligatoire",P12,IF(C12&lt;&gt;"X",P12,""))</f>
        <v>0</v>
      </c>
      <c r="L12" s="27" t="str">
        <f t="shared" ref="L12:L19" si="9">IF(C12="Obligatoire",IF((COUNTBLANK(D12:G12)=3),"OK","PB"),IF(C12="",IF(COUNTBLANK(D12:G12)=3,"OK","PB"),"OK"))</f>
        <v>PB</v>
      </c>
      <c r="M12" s="23">
        <f t="shared" ref="M12:M14" si="10">IF(A12="NON",(IF(C12="",I12,IF(C12="",0,))),IF(A12="OUI",I12))</f>
        <v>0.2</v>
      </c>
      <c r="N12" s="24"/>
      <c r="O12" s="83">
        <f>IF(E12&lt;&gt;"",1/3,0)+IF(F12&lt;&gt;"",2/3,0)+IF(G12&lt;&gt;"",1,0)</f>
        <v>0</v>
      </c>
      <c r="P12" s="53">
        <f>O12*J12*I$11*20</f>
        <v>0</v>
      </c>
      <c r="Q12" s="221"/>
    </row>
    <row r="13" spans="1:17" ht="22.15" customHeight="1" x14ac:dyDescent="0.2">
      <c r="A13" s="76" t="s">
        <v>29</v>
      </c>
      <c r="B13" s="1" t="s">
        <v>301</v>
      </c>
      <c r="C13" s="78" t="str">
        <f>IF(A13="NON","","Obligatoire")</f>
        <v>Obligatoire</v>
      </c>
      <c r="D13" s="56"/>
      <c r="E13" s="56"/>
      <c r="F13" s="56"/>
      <c r="G13" s="57"/>
      <c r="H13" s="74" t="str">
        <f t="shared" si="0"/>
        <v>◄</v>
      </c>
      <c r="I13" s="19">
        <v>0.5</v>
      </c>
      <c r="J13" s="20">
        <f>IF(M13=0,0,I13/SUM(M$12:M$14))</f>
        <v>0.5</v>
      </c>
      <c r="K13" s="21">
        <f t="shared" ref="K13:K14" si="11">IF(C13="Obligatoire",P13,IF(C13&lt;&gt;"X",P13,""))</f>
        <v>0</v>
      </c>
      <c r="L13" s="27" t="str">
        <f t="shared" si="9"/>
        <v>PB</v>
      </c>
      <c r="M13" s="23">
        <f t="shared" si="10"/>
        <v>0.5</v>
      </c>
      <c r="N13" s="24"/>
      <c r="O13" s="83">
        <f t="shared" ref="O13:O14" si="12">IF(E13&lt;&gt;"",1/3,0)+IF(F13&lt;&gt;"",2/3,0)+IF(G13&lt;&gt;"",1,0)</f>
        <v>0</v>
      </c>
      <c r="P13" s="53">
        <f t="shared" ref="P13:P14" si="13">O13*J13*I$11*20</f>
        <v>0</v>
      </c>
      <c r="Q13" s="221"/>
    </row>
    <row r="14" spans="1:17" ht="32.25" thickBot="1" x14ac:dyDescent="0.25">
      <c r="A14" s="76" t="s">
        <v>29</v>
      </c>
      <c r="B14" s="1" t="s">
        <v>302</v>
      </c>
      <c r="C14" s="78" t="str">
        <f>IF(A14="NON","","Obligatoire")</f>
        <v>Obligatoire</v>
      </c>
      <c r="D14" s="56"/>
      <c r="E14" s="56"/>
      <c r="F14" s="56"/>
      <c r="G14" s="57"/>
      <c r="H14" s="74" t="str">
        <f t="shared" si="0"/>
        <v>◄</v>
      </c>
      <c r="I14" s="19">
        <v>0.3</v>
      </c>
      <c r="J14" s="20">
        <f>IF(M14=0,0,I14/SUM(M$12:M$14))</f>
        <v>0.3</v>
      </c>
      <c r="K14" s="21">
        <f t="shared" si="11"/>
        <v>0</v>
      </c>
      <c r="L14" s="27" t="str">
        <f t="shared" si="9"/>
        <v>PB</v>
      </c>
      <c r="M14" s="23">
        <f t="shared" si="10"/>
        <v>0.3</v>
      </c>
      <c r="N14" s="24"/>
      <c r="O14" s="83">
        <f t="shared" si="12"/>
        <v>0</v>
      </c>
      <c r="P14" s="53">
        <f t="shared" si="13"/>
        <v>0</v>
      </c>
      <c r="Q14" s="221"/>
    </row>
    <row r="15" spans="1:17" ht="22.15" customHeight="1" x14ac:dyDescent="0.2">
      <c r="A15" s="76"/>
      <c r="B15" s="169" t="s">
        <v>303</v>
      </c>
      <c r="C15" s="172"/>
      <c r="D15" s="172"/>
      <c r="E15" s="172"/>
      <c r="F15" s="172"/>
      <c r="G15" s="173"/>
      <c r="H15" s="74"/>
      <c r="I15" s="61">
        <v>0.3</v>
      </c>
      <c r="J15" s="59"/>
      <c r="K15" s="60">
        <f>SUM(K16:K19)</f>
        <v>0</v>
      </c>
      <c r="L15" s="27"/>
      <c r="M15" s="27"/>
      <c r="N15" s="24"/>
      <c r="O15" s="83"/>
      <c r="Q15" s="220"/>
    </row>
    <row r="16" spans="1:17" ht="31.5" x14ac:dyDescent="0.2">
      <c r="A16" s="76" t="s">
        <v>29</v>
      </c>
      <c r="B16" s="1" t="s">
        <v>304</v>
      </c>
      <c r="C16" s="78" t="str">
        <f>IF(A16="NON","","Obligatoire")</f>
        <v>Obligatoire</v>
      </c>
      <c r="D16" s="56"/>
      <c r="E16" s="56"/>
      <c r="F16" s="56"/>
      <c r="G16" s="57"/>
      <c r="H16" s="74" t="str">
        <f t="shared" ref="H16:H18" si="14">(IF(L16="PB","◄",""))</f>
        <v>◄</v>
      </c>
      <c r="I16" s="19">
        <v>0.3</v>
      </c>
      <c r="J16" s="20">
        <f>IF(M16=0,0,I16/SUM(M$16:M$19))</f>
        <v>0.3</v>
      </c>
      <c r="K16" s="21">
        <f>IF(C16="Obligatoire",P16,IF(C16&lt;&gt;"X",P16,""))</f>
        <v>0</v>
      </c>
      <c r="L16" s="27" t="str">
        <f t="shared" ref="L16:L18" si="15">IF(C16="Obligatoire",IF((COUNTBLANK(D16:G16)=3),"OK","PB"),IF(C16="",IF(COUNTBLANK(D16:G16)=3,"OK","PB"),"OK"))</f>
        <v>PB</v>
      </c>
      <c r="M16" s="23">
        <f>IF(A16="NON",(IF(C16="",I16,IF(C16="",0,))),IF(A16="OUI",I16))</f>
        <v>0.3</v>
      </c>
      <c r="N16" s="24"/>
      <c r="O16" s="83">
        <f>IF(E16&lt;&gt;"",1/3,0)+IF(F16&lt;&gt;"",2/3,0)+IF(G16&lt;&gt;"",1,0)</f>
        <v>0</v>
      </c>
      <c r="P16" s="53">
        <f>O16*J16*I$15*20</f>
        <v>0</v>
      </c>
      <c r="Q16" s="221"/>
    </row>
    <row r="17" spans="1:17" ht="33" customHeight="1" x14ac:dyDescent="0.2">
      <c r="A17" s="76" t="s">
        <v>29</v>
      </c>
      <c r="B17" s="1" t="s">
        <v>305</v>
      </c>
      <c r="C17" s="78" t="str">
        <f>IF(A17="NON","","Obligatoire")</f>
        <v>Obligatoire</v>
      </c>
      <c r="D17" s="56"/>
      <c r="E17" s="56"/>
      <c r="F17" s="56"/>
      <c r="G17" s="57"/>
      <c r="H17" s="74" t="str">
        <f t="shared" si="14"/>
        <v>◄</v>
      </c>
      <c r="I17" s="19">
        <v>0.3</v>
      </c>
      <c r="J17" s="20">
        <f>IF(M17=0,0,I17/SUM(M$16:M$19))</f>
        <v>0.3</v>
      </c>
      <c r="K17" s="21">
        <f>IF(C17="Obligatoire",P17,IF(C17&lt;&gt;"X",P17,""))</f>
        <v>0</v>
      </c>
      <c r="L17" s="27" t="str">
        <f t="shared" si="15"/>
        <v>PB</v>
      </c>
      <c r="M17" s="23">
        <f>IF(A17="NON",(IF(C17="",I17,IF(C17="",0,))),IF(A17="OUI",I17))</f>
        <v>0.3</v>
      </c>
      <c r="N17" s="24"/>
      <c r="O17" s="83">
        <f>IF(E17&lt;&gt;"",1/3,0)+IF(F17&lt;&gt;"",2/3,0)+IF(G17&lt;&gt;"",1,0)</f>
        <v>0</v>
      </c>
      <c r="P17" s="53">
        <f>O17*J17*I$15*20</f>
        <v>0</v>
      </c>
      <c r="Q17" s="221"/>
    </row>
    <row r="18" spans="1:17" ht="22.15" customHeight="1" x14ac:dyDescent="0.2">
      <c r="A18" s="76" t="s">
        <v>262</v>
      </c>
      <c r="B18" s="1" t="s">
        <v>306</v>
      </c>
      <c r="C18" s="146"/>
      <c r="D18" s="56"/>
      <c r="E18" s="56"/>
      <c r="F18" s="56"/>
      <c r="G18" s="57"/>
      <c r="H18" s="74" t="str">
        <f t="shared" si="14"/>
        <v>◄</v>
      </c>
      <c r="I18" s="19">
        <v>0.2</v>
      </c>
      <c r="J18" s="20">
        <f t="shared" ref="J18:J19" si="16">IF(M18=0,0,I18/SUM(M$16:M$19))</f>
        <v>0.2</v>
      </c>
      <c r="K18" s="148">
        <f t="shared" ref="K18:K19" si="17">IF(C18="Obligatoire",P18,IF(C18&lt;&gt;"X",P18,""))</f>
        <v>0</v>
      </c>
      <c r="L18" s="27" t="str">
        <f t="shared" si="15"/>
        <v>PB</v>
      </c>
      <c r="M18" s="23">
        <f>IF(A18="NON",(IF(C18="",I18,IF(C18="",0,))),IF(A18="OUI",I18))</f>
        <v>0.2</v>
      </c>
      <c r="N18" s="24"/>
      <c r="O18" s="83">
        <f>IF(E18&lt;&gt;"",1/3,0)+IF(F18&lt;&gt;"",2/3,0)+IF(G18&lt;&gt;"",1,0)</f>
        <v>0</v>
      </c>
      <c r="P18" s="53">
        <f>O18*J18*I$15*20</f>
        <v>0</v>
      </c>
      <c r="Q18" s="221"/>
    </row>
    <row r="19" spans="1:17" ht="36.75" customHeight="1" thickBot="1" x14ac:dyDescent="0.25">
      <c r="A19" s="76" t="s">
        <v>262</v>
      </c>
      <c r="B19" s="1" t="s">
        <v>307</v>
      </c>
      <c r="C19" s="146"/>
      <c r="D19" s="56"/>
      <c r="E19" s="56"/>
      <c r="F19" s="56"/>
      <c r="G19" s="57"/>
      <c r="H19" s="74" t="str">
        <f t="shared" si="0"/>
        <v>◄</v>
      </c>
      <c r="I19" s="19">
        <v>0.2</v>
      </c>
      <c r="J19" s="20">
        <f t="shared" si="16"/>
        <v>0.2</v>
      </c>
      <c r="K19" s="148">
        <f t="shared" si="17"/>
        <v>0</v>
      </c>
      <c r="L19" s="27" t="str">
        <f t="shared" si="9"/>
        <v>PB</v>
      </c>
      <c r="M19" s="23">
        <f>IF(A19="NON",(IF(C19="",I19,IF(C19="",0,))),IF(A19="OUI",I19))</f>
        <v>0.2</v>
      </c>
      <c r="N19" s="24"/>
      <c r="O19" s="83">
        <f>IF(E19&lt;&gt;"",1/3,0)+IF(F19&lt;&gt;"",2/3,0)+IF(G19&lt;&gt;"",1,0)</f>
        <v>0</v>
      </c>
      <c r="P19" s="53">
        <f>O19*J19*I$15*20</f>
        <v>0</v>
      </c>
      <c r="Q19" s="227"/>
    </row>
    <row r="20" spans="1:17" ht="37.5" customHeight="1" thickBot="1" x14ac:dyDescent="0.3">
      <c r="A20" s="76"/>
      <c r="B20" s="195" t="s">
        <v>23</v>
      </c>
      <c r="C20" s="196"/>
      <c r="D20" s="196"/>
      <c r="E20" s="196"/>
      <c r="F20" s="196"/>
      <c r="G20" s="196"/>
      <c r="H20" s="29"/>
      <c r="I20" s="30"/>
      <c r="J20" s="31"/>
      <c r="K20" s="32"/>
      <c r="L20" s="22"/>
      <c r="M20" s="22"/>
      <c r="N20" s="24"/>
      <c r="O20" s="24"/>
      <c r="P20" s="26"/>
      <c r="Q20" s="33"/>
    </row>
    <row r="21" spans="1:17" ht="16.5" thickBot="1" x14ac:dyDescent="0.25">
      <c r="A21" s="76"/>
      <c r="B21" s="197" t="s">
        <v>7</v>
      </c>
      <c r="C21" s="198"/>
      <c r="D21" s="34"/>
      <c r="E21" s="182">
        <f>K11+K3+K15</f>
        <v>0</v>
      </c>
      <c r="F21" s="183"/>
      <c r="G21" s="184" t="s">
        <v>1</v>
      </c>
      <c r="H21" s="184"/>
      <c r="I21" s="185"/>
      <c r="J21" s="205" t="s">
        <v>27</v>
      </c>
      <c r="K21" s="205"/>
      <c r="L21" s="205"/>
      <c r="M21" s="205"/>
      <c r="N21" s="205"/>
      <c r="O21" s="205"/>
      <c r="P21" s="205"/>
      <c r="Q21" s="206"/>
    </row>
    <row r="22" spans="1:17" ht="40.15" customHeight="1" thickBot="1" x14ac:dyDescent="0.25">
      <c r="B22" s="199" t="s">
        <v>24</v>
      </c>
      <c r="C22" s="200"/>
      <c r="D22" s="34"/>
      <c r="E22" s="207"/>
      <c r="F22" s="208"/>
      <c r="G22" s="208"/>
      <c r="H22" s="208"/>
      <c r="I22" s="55" t="s">
        <v>2</v>
      </c>
      <c r="J22" s="205"/>
      <c r="K22" s="205"/>
      <c r="L22" s="205"/>
      <c r="M22" s="205"/>
      <c r="N22" s="205"/>
      <c r="O22" s="205"/>
      <c r="P22" s="205"/>
      <c r="Q22" s="206"/>
    </row>
    <row r="23" spans="1:17" ht="15.75" thickBot="1" x14ac:dyDescent="0.3">
      <c r="B23" s="180"/>
      <c r="C23" s="181"/>
      <c r="D23" s="181"/>
      <c r="E23" s="181"/>
      <c r="F23" s="181"/>
      <c r="G23" s="181"/>
      <c r="H23" s="181"/>
      <c r="I23" s="181"/>
      <c r="J23" s="31"/>
      <c r="K23" s="32"/>
      <c r="L23" s="22"/>
      <c r="M23" s="22"/>
      <c r="N23" s="24"/>
      <c r="O23" s="24"/>
      <c r="P23" s="26"/>
      <c r="Q23" s="33"/>
    </row>
    <row r="24" spans="1:17" ht="21.75" customHeight="1" x14ac:dyDescent="0.25">
      <c r="B24" s="174" t="s">
        <v>3</v>
      </c>
      <c r="C24" s="176"/>
      <c r="D24" s="35"/>
      <c r="E24" s="214" t="s">
        <v>21</v>
      </c>
      <c r="F24" s="215"/>
      <c r="G24" s="215"/>
      <c r="H24" s="201" t="s">
        <v>30</v>
      </c>
      <c r="I24" s="202"/>
      <c r="J24" s="31"/>
      <c r="K24" s="32"/>
      <c r="L24" s="22"/>
      <c r="M24" s="22"/>
      <c r="N24" s="24"/>
      <c r="O24" s="24"/>
      <c r="P24" s="26"/>
      <c r="Q24" s="33"/>
    </row>
    <row r="25" spans="1:17" ht="84.6" customHeight="1" thickBot="1" x14ac:dyDescent="0.3">
      <c r="B25" s="177" t="s">
        <v>26</v>
      </c>
      <c r="C25" s="179"/>
      <c r="D25" s="35"/>
      <c r="E25" s="216">
        <f>SUM(M16:M19)*I15+SUM(M12:M14)*I11+SUM(M4:M10)*I3</f>
        <v>1</v>
      </c>
      <c r="F25" s="217"/>
      <c r="G25" s="217"/>
      <c r="H25" s="79"/>
      <c r="I25" s="81">
        <v>0.6</v>
      </c>
      <c r="J25" s="31"/>
      <c r="K25" s="32"/>
      <c r="L25" s="22"/>
      <c r="M25" s="22"/>
      <c r="N25" s="24"/>
      <c r="O25" s="24"/>
      <c r="P25" s="26"/>
      <c r="Q25" s="33"/>
    </row>
    <row r="26" spans="1:17" ht="19.899999999999999" customHeight="1" thickBot="1" x14ac:dyDescent="0.3">
      <c r="B26" s="36"/>
      <c r="C26" s="37"/>
      <c r="D26" s="37"/>
      <c r="E26" s="218" t="str">
        <f>IF(E25&gt;I25,"CORRECT","INCORRECT")</f>
        <v>CORRECT</v>
      </c>
      <c r="F26" s="219"/>
      <c r="G26" s="219"/>
      <c r="H26" s="80"/>
      <c r="I26" s="82" t="s">
        <v>31</v>
      </c>
      <c r="J26" s="31"/>
      <c r="K26" s="32"/>
      <c r="L26" s="22"/>
      <c r="M26" s="22"/>
      <c r="N26" s="24"/>
      <c r="O26" s="24"/>
      <c r="P26" s="26"/>
      <c r="Q26" s="33"/>
    </row>
    <row r="27" spans="1:17" ht="22.5" customHeight="1" thickBot="1" x14ac:dyDescent="0.3">
      <c r="B27" s="109" t="s">
        <v>4</v>
      </c>
      <c r="C27" s="54" t="s">
        <v>5</v>
      </c>
      <c r="D27" s="38"/>
      <c r="F27" s="39"/>
      <c r="G27" s="39"/>
      <c r="H27" s="39"/>
      <c r="I27" s="24"/>
      <c r="J27" s="31"/>
      <c r="K27" s="32"/>
      <c r="L27" s="22"/>
      <c r="M27" s="22"/>
      <c r="N27" s="24"/>
      <c r="O27" s="24"/>
      <c r="P27" s="26"/>
      <c r="Q27" s="33"/>
    </row>
    <row r="28" spans="1:17" ht="25.9" customHeight="1" thickBot="1" x14ac:dyDescent="0.3">
      <c r="B28" s="63"/>
      <c r="C28" s="65"/>
      <c r="D28" s="40"/>
      <c r="E28" s="209" t="s">
        <v>6</v>
      </c>
      <c r="F28" s="210"/>
      <c r="G28" s="210"/>
      <c r="H28" s="210"/>
      <c r="I28" s="211"/>
      <c r="J28" s="31"/>
      <c r="K28" s="32"/>
      <c r="L28" s="22"/>
      <c r="M28" s="22"/>
      <c r="N28" s="24"/>
      <c r="O28" s="24"/>
      <c r="P28" s="26"/>
      <c r="Q28" s="33"/>
    </row>
    <row r="29" spans="1:17" ht="25.9" customHeight="1" x14ac:dyDescent="0.25">
      <c r="B29" s="63"/>
      <c r="C29" s="65"/>
      <c r="D29" s="40"/>
      <c r="E29" s="186"/>
      <c r="F29" s="187"/>
      <c r="G29" s="187"/>
      <c r="H29" s="187"/>
      <c r="I29" s="188"/>
      <c r="J29" s="31"/>
      <c r="K29" s="32"/>
      <c r="L29" s="22"/>
      <c r="M29" s="22"/>
      <c r="N29" s="24"/>
      <c r="O29" s="24"/>
      <c r="P29" s="26"/>
      <c r="Q29" s="33"/>
    </row>
    <row r="30" spans="1:17" ht="25.9" customHeight="1" x14ac:dyDescent="0.25">
      <c r="B30" s="63"/>
      <c r="C30" s="65"/>
      <c r="D30" s="40"/>
      <c r="E30" s="189"/>
      <c r="F30" s="190"/>
      <c r="G30" s="190"/>
      <c r="H30" s="190"/>
      <c r="I30" s="191"/>
      <c r="J30" s="31"/>
      <c r="K30" s="32"/>
      <c r="L30" s="22"/>
      <c r="M30" s="22"/>
      <c r="N30" s="24"/>
      <c r="O30" s="24"/>
      <c r="P30" s="26"/>
      <c r="Q30" s="33"/>
    </row>
    <row r="31" spans="1:17" ht="25.9" customHeight="1" thickBot="1" x14ac:dyDescent="0.3">
      <c r="B31" s="63"/>
      <c r="C31" s="65"/>
      <c r="D31" s="40"/>
      <c r="E31" s="192"/>
      <c r="F31" s="193"/>
      <c r="G31" s="193"/>
      <c r="H31" s="193"/>
      <c r="I31" s="194"/>
      <c r="J31" s="31"/>
      <c r="K31" s="32"/>
      <c r="L31" s="22"/>
      <c r="M31" s="22"/>
      <c r="N31" s="24"/>
      <c r="O31" s="24"/>
      <c r="P31" s="26"/>
      <c r="Q31" s="33"/>
    </row>
    <row r="32" spans="1:17" ht="25.9" customHeight="1" thickBot="1" x14ac:dyDescent="0.3">
      <c r="B32" s="110"/>
      <c r="C32" s="67"/>
      <c r="D32" s="41"/>
      <c r="E32" s="42"/>
      <c r="F32" s="42"/>
      <c r="G32" s="42"/>
      <c r="H32" s="42"/>
      <c r="I32" s="42"/>
      <c r="J32" s="42"/>
      <c r="K32" s="43"/>
      <c r="L32" s="44"/>
      <c r="M32" s="44"/>
      <c r="N32" s="45"/>
      <c r="O32" s="45"/>
      <c r="P32" s="46"/>
      <c r="Q32" s="47"/>
    </row>
  </sheetData>
  <mergeCells count="25">
    <mergeCell ref="Q11:Q14"/>
    <mergeCell ref="E26:G26"/>
    <mergeCell ref="E28:I28"/>
    <mergeCell ref="E29:I31"/>
    <mergeCell ref="C1:G1"/>
    <mergeCell ref="H1:I1"/>
    <mergeCell ref="B25:C25"/>
    <mergeCell ref="E25:G25"/>
    <mergeCell ref="B15:G15"/>
    <mergeCell ref="Q15:Q19"/>
    <mergeCell ref="J1:K1"/>
    <mergeCell ref="B23:I23"/>
    <mergeCell ref="B24:C24"/>
    <mergeCell ref="E24:G24"/>
    <mergeCell ref="H24:I24"/>
    <mergeCell ref="B20:G20"/>
    <mergeCell ref="B21:C21"/>
    <mergeCell ref="E21:F21"/>
    <mergeCell ref="G21:I21"/>
    <mergeCell ref="J21:Q22"/>
    <mergeCell ref="B22:C22"/>
    <mergeCell ref="E22:H22"/>
    <mergeCell ref="B3:G3"/>
    <mergeCell ref="Q3:Q10"/>
    <mergeCell ref="B11:G11"/>
  </mergeCells>
  <conditionalFormatting sqref="E25">
    <cfRule type="cellIs" dxfId="7" priority="7" operator="lessThanOrEqual">
      <formula>$I$25</formula>
    </cfRule>
    <cfRule type="cellIs" dxfId="6" priority="8" operator="greaterThan">
      <formula>$I$25</formula>
    </cfRule>
  </conditionalFormatting>
  <conditionalFormatting sqref="C4:C10">
    <cfRule type="cellIs" dxfId="5" priority="6" operator="equal">
      <formula>"Obligatoire"</formula>
    </cfRule>
  </conditionalFormatting>
  <conditionalFormatting sqref="C19">
    <cfRule type="cellIs" dxfId="4" priority="5" operator="equal">
      <formula>"Obligatoire"</formula>
    </cfRule>
  </conditionalFormatting>
  <conditionalFormatting sqref="C12:C14">
    <cfRule type="cellIs" dxfId="3" priority="4" operator="equal">
      <formula>"Obligatoire"</formula>
    </cfRule>
  </conditionalFormatting>
  <conditionalFormatting sqref="C18">
    <cfRule type="cellIs" dxfId="2" priority="3" operator="equal">
      <formula>"Obligatoire"</formula>
    </cfRule>
  </conditionalFormatting>
  <conditionalFormatting sqref="C16">
    <cfRule type="cellIs" dxfId="1" priority="2" operator="equal">
      <formula>"Obligatoire"</formula>
    </cfRule>
  </conditionalFormatting>
  <conditionalFormatting sqref="C17">
    <cfRule type="cellIs" dxfId="0" priority="1" operator="equal">
      <formula>"Obligatoire"</formula>
    </cfRule>
  </conditionalFormatting>
  <dataValidations count="1">
    <dataValidation type="list" allowBlank="1" showInputMessage="1" showErrorMessage="1" sqref="A4:A10 A12:A14 A16:A19">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E47"/>
  <sheetViews>
    <sheetView zoomScale="30" zoomScaleNormal="30" workbookViewId="0">
      <selection activeCell="U10" sqref="U10"/>
    </sheetView>
  </sheetViews>
  <sheetFormatPr baseColWidth="10" defaultRowHeight="15" x14ac:dyDescent="0.25"/>
  <cols>
    <col min="1" max="1" width="10.140625" bestFit="1" customWidth="1"/>
    <col min="2" max="2" width="39.140625" bestFit="1" customWidth="1"/>
    <col min="3" max="3" width="10.5703125" customWidth="1"/>
    <col min="4" max="4" width="60.140625" customWidth="1"/>
    <col min="5" max="5" width="78" bestFit="1" customWidth="1"/>
  </cols>
  <sheetData>
    <row r="32" ht="15.75" thickBot="1" x14ac:dyDescent="0.3"/>
    <row r="33" spans="1:5" ht="26.25" thickBot="1" x14ac:dyDescent="0.3">
      <c r="A33" s="86" t="s">
        <v>53</v>
      </c>
      <c r="B33" s="87" t="s">
        <v>54</v>
      </c>
      <c r="C33" s="87" t="s">
        <v>53</v>
      </c>
      <c r="D33" s="87" t="s">
        <v>55</v>
      </c>
      <c r="E33" s="88" t="s">
        <v>0</v>
      </c>
    </row>
    <row r="34" spans="1:5" ht="93" x14ac:dyDescent="0.25">
      <c r="A34" s="251" t="s">
        <v>308</v>
      </c>
      <c r="B34" s="253" t="s">
        <v>309</v>
      </c>
      <c r="C34" s="89" t="s">
        <v>310</v>
      </c>
      <c r="D34" s="90" t="s">
        <v>311</v>
      </c>
      <c r="E34" s="91" t="s">
        <v>312</v>
      </c>
    </row>
    <row r="35" spans="1:5" ht="93" x14ac:dyDescent="0.25">
      <c r="A35" s="255"/>
      <c r="B35" s="256"/>
      <c r="C35" s="92" t="s">
        <v>313</v>
      </c>
      <c r="D35" s="93" t="s">
        <v>314</v>
      </c>
      <c r="E35" s="94" t="s">
        <v>315</v>
      </c>
    </row>
    <row r="36" spans="1:5" ht="46.5" x14ac:dyDescent="0.25">
      <c r="A36" s="255"/>
      <c r="B36" s="256"/>
      <c r="C36" s="92" t="s">
        <v>316</v>
      </c>
      <c r="D36" s="93" t="s">
        <v>317</v>
      </c>
      <c r="E36" s="94" t="s">
        <v>318</v>
      </c>
    </row>
    <row r="37" spans="1:5" ht="46.5" x14ac:dyDescent="0.25">
      <c r="A37" s="255"/>
      <c r="B37" s="256"/>
      <c r="C37" s="92" t="s">
        <v>319</v>
      </c>
      <c r="D37" s="93" t="s">
        <v>320</v>
      </c>
      <c r="E37" s="94" t="s">
        <v>321</v>
      </c>
    </row>
    <row r="38" spans="1:5" ht="116.25" x14ac:dyDescent="0.25">
      <c r="A38" s="255"/>
      <c r="B38" s="256"/>
      <c r="C38" s="92" t="s">
        <v>322</v>
      </c>
      <c r="D38" s="93" t="s">
        <v>323</v>
      </c>
      <c r="E38" s="94" t="s">
        <v>324</v>
      </c>
    </row>
    <row r="39" spans="1:5" ht="93" x14ac:dyDescent="0.25">
      <c r="A39" s="255"/>
      <c r="B39" s="256"/>
      <c r="C39" s="92" t="s">
        <v>325</v>
      </c>
      <c r="D39" s="93" t="s">
        <v>326</v>
      </c>
      <c r="E39" s="94" t="s">
        <v>327</v>
      </c>
    </row>
    <row r="40" spans="1:5" ht="93.75" thickBot="1" x14ac:dyDescent="0.3">
      <c r="A40" s="252"/>
      <c r="B40" s="254"/>
      <c r="C40" s="95" t="s">
        <v>328</v>
      </c>
      <c r="D40" s="96" t="s">
        <v>329</v>
      </c>
      <c r="E40" s="97" t="s">
        <v>330</v>
      </c>
    </row>
    <row r="41" spans="1:5" ht="69.75" x14ac:dyDescent="0.25">
      <c r="A41" s="249" t="s">
        <v>331</v>
      </c>
      <c r="B41" s="250" t="s">
        <v>332</v>
      </c>
      <c r="C41" s="98" t="s">
        <v>333</v>
      </c>
      <c r="D41" s="99" t="s">
        <v>334</v>
      </c>
      <c r="E41" s="100" t="s">
        <v>335</v>
      </c>
    </row>
    <row r="42" spans="1:5" ht="93" x14ac:dyDescent="0.25">
      <c r="A42" s="249"/>
      <c r="B42" s="250"/>
      <c r="C42" s="92" t="s">
        <v>336</v>
      </c>
      <c r="D42" s="93" t="s">
        <v>337</v>
      </c>
      <c r="E42" s="94" t="s">
        <v>338</v>
      </c>
    </row>
    <row r="43" spans="1:5" ht="117" thickBot="1" x14ac:dyDescent="0.3">
      <c r="A43" s="249"/>
      <c r="B43" s="250"/>
      <c r="C43" s="101" t="s">
        <v>339</v>
      </c>
      <c r="D43" s="102" t="s">
        <v>340</v>
      </c>
      <c r="E43" s="103" t="s">
        <v>341</v>
      </c>
    </row>
    <row r="44" spans="1:5" ht="232.5" x14ac:dyDescent="0.25">
      <c r="A44" s="251" t="s">
        <v>342</v>
      </c>
      <c r="B44" s="253" t="s">
        <v>343</v>
      </c>
      <c r="C44" s="89" t="s">
        <v>344</v>
      </c>
      <c r="D44" s="90" t="s">
        <v>345</v>
      </c>
      <c r="E44" s="91" t="s">
        <v>346</v>
      </c>
    </row>
    <row r="45" spans="1:5" ht="93" x14ac:dyDescent="0.25">
      <c r="A45" s="255"/>
      <c r="B45" s="256"/>
      <c r="C45" s="92" t="s">
        <v>347</v>
      </c>
      <c r="D45" s="93" t="s">
        <v>348</v>
      </c>
      <c r="E45" s="94" t="s">
        <v>349</v>
      </c>
    </row>
    <row r="46" spans="1:5" ht="46.5" x14ac:dyDescent="0.25">
      <c r="A46" s="255"/>
      <c r="B46" s="256"/>
      <c r="C46" s="92" t="s">
        <v>350</v>
      </c>
      <c r="D46" s="93" t="s">
        <v>351</v>
      </c>
      <c r="E46" s="94" t="s">
        <v>352</v>
      </c>
    </row>
    <row r="47" spans="1:5" ht="303" thickBot="1" x14ac:dyDescent="0.3">
      <c r="A47" s="252"/>
      <c r="B47" s="254"/>
      <c r="C47" s="95" t="s">
        <v>353</v>
      </c>
      <c r="D47" s="96" t="s">
        <v>354</v>
      </c>
      <c r="E47" s="97" t="s">
        <v>355</v>
      </c>
    </row>
  </sheetData>
  <mergeCells count="6">
    <mergeCell ref="A34:A40"/>
    <mergeCell ref="B34:B40"/>
    <mergeCell ref="A41:A43"/>
    <mergeCell ref="B41:B43"/>
    <mergeCell ref="A44:A47"/>
    <mergeCell ref="B44:B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pageSetUpPr fitToPage="1"/>
  </sheetPr>
  <dimension ref="A1:R25"/>
  <sheetViews>
    <sheetView showGridLines="0" zoomScale="70" zoomScaleNormal="70" zoomScaleSheetLayoutView="80" zoomScalePageLayoutView="60" workbookViewId="0">
      <pane ySplit="2" topLeftCell="A3" activePane="bottomLeft" state="frozenSplit"/>
      <selection activeCell="B10" sqref="B10:H10"/>
      <selection pane="bottomLeft" activeCell="F15" sqref="F15:I15"/>
    </sheetView>
  </sheetViews>
  <sheetFormatPr baseColWidth="10" defaultColWidth="11.5703125" defaultRowHeight="15" x14ac:dyDescent="0.25"/>
  <cols>
    <col min="1" max="1" width="16.42578125" style="11" hidden="1" customWidth="1"/>
    <col min="2" max="2" width="91.42578125" style="48" customWidth="1"/>
    <col min="3" max="3" width="61.140625" style="49" hidden="1" customWidth="1"/>
    <col min="4" max="4" width="17.5703125" style="50" customWidth="1"/>
    <col min="5" max="8" width="4.140625" style="11" customWidth="1"/>
    <col min="9" max="9" width="2.85546875" style="24" customWidth="1"/>
    <col min="10" max="10" width="13.140625" style="50" bestFit="1" customWidth="1"/>
    <col min="11" max="11" width="12.5703125" style="48" bestFit="1" customWidth="1"/>
    <col min="12" max="12" width="12.5703125" style="51" customWidth="1"/>
    <col min="13" max="13" width="4.7109375" style="52" hidden="1" customWidth="1"/>
    <col min="14" max="14" width="7.7109375" style="52" hidden="1" customWidth="1"/>
    <col min="15" max="15" width="2.42578125" style="11" hidden="1" customWidth="1"/>
    <col min="16" max="16" width="5.42578125" style="11" hidden="1" customWidth="1"/>
    <col min="17" max="17" width="12.140625" style="53" hidden="1" customWidth="1"/>
    <col min="18" max="18" width="76.42578125" style="11" customWidth="1"/>
    <col min="19" max="16384" width="11.5703125" style="11"/>
  </cols>
  <sheetData>
    <row r="1" spans="1:18" ht="75" customHeight="1" thickBot="1" x14ac:dyDescent="0.25">
      <c r="B1" s="69" t="s">
        <v>45</v>
      </c>
      <c r="C1" s="7" t="s">
        <v>25</v>
      </c>
      <c r="D1" s="203" t="s">
        <v>127</v>
      </c>
      <c r="E1" s="204"/>
      <c r="F1" s="204"/>
      <c r="G1" s="204"/>
      <c r="H1" s="204"/>
      <c r="I1" s="224" t="str">
        <f>BILAN!B10</f>
        <v>NOM ?</v>
      </c>
      <c r="J1" s="224"/>
      <c r="K1" s="224" t="str">
        <f>BILAN!B12</f>
        <v>PRENOM ?</v>
      </c>
      <c r="L1" s="225"/>
      <c r="M1" s="8"/>
      <c r="N1" s="8"/>
      <c r="O1" s="9"/>
      <c r="P1" s="9"/>
      <c r="Q1" s="10"/>
      <c r="R1" s="69" t="str">
        <f>BILAN!B14</f>
        <v>?</v>
      </c>
    </row>
    <row r="2" spans="1:18" s="17" customFormat="1" ht="32.25" customHeight="1" thickBot="1" x14ac:dyDescent="0.3">
      <c r="A2" s="12" t="s">
        <v>28</v>
      </c>
      <c r="B2" s="3" t="s">
        <v>32</v>
      </c>
      <c r="C2" s="4" t="s">
        <v>0</v>
      </c>
      <c r="D2" s="5" t="s">
        <v>16</v>
      </c>
      <c r="E2" s="5">
        <v>0</v>
      </c>
      <c r="F2" s="5">
        <v>1</v>
      </c>
      <c r="G2" s="5">
        <v>2</v>
      </c>
      <c r="H2" s="6">
        <v>3</v>
      </c>
      <c r="I2" s="142"/>
      <c r="J2" s="143" t="s">
        <v>20</v>
      </c>
      <c r="K2" s="144" t="s">
        <v>19</v>
      </c>
      <c r="L2" s="145" t="s">
        <v>22</v>
      </c>
      <c r="M2" s="13" t="s">
        <v>17</v>
      </c>
      <c r="N2" s="77" t="s">
        <v>18</v>
      </c>
      <c r="O2" s="14"/>
      <c r="P2" s="77" t="s">
        <v>34</v>
      </c>
      <c r="Q2" s="77" t="s">
        <v>33</v>
      </c>
      <c r="R2" s="16" t="s">
        <v>15</v>
      </c>
    </row>
    <row r="3" spans="1:18" ht="22.15" customHeight="1" x14ac:dyDescent="0.2">
      <c r="A3" s="76"/>
      <c r="B3" s="169" t="s">
        <v>41</v>
      </c>
      <c r="C3" s="170"/>
      <c r="D3" s="171"/>
      <c r="E3" s="172"/>
      <c r="F3" s="172"/>
      <c r="G3" s="172"/>
      <c r="H3" s="173"/>
      <c r="I3" s="74"/>
      <c r="J3" s="61">
        <v>0.4</v>
      </c>
      <c r="K3" s="59"/>
      <c r="L3" s="60">
        <f>SUM(L4:L6)</f>
        <v>0</v>
      </c>
      <c r="M3" s="27"/>
      <c r="N3" s="27"/>
      <c r="O3" s="24"/>
      <c r="P3" s="83"/>
      <c r="R3" s="220"/>
    </row>
    <row r="4" spans="1:18" ht="22.15" customHeight="1" x14ac:dyDescent="0.2">
      <c r="A4" s="76" t="s">
        <v>29</v>
      </c>
      <c r="B4" s="1" t="s">
        <v>42</v>
      </c>
      <c r="C4" s="2" t="s">
        <v>8</v>
      </c>
      <c r="D4" s="78" t="str">
        <f>IF(A4="NON","","Obligatoire")</f>
        <v>Obligatoire</v>
      </c>
      <c r="E4" s="56"/>
      <c r="F4" s="56"/>
      <c r="G4" s="56"/>
      <c r="H4" s="57"/>
      <c r="I4" s="74" t="str">
        <f t="shared" ref="I4:I12" si="0">(IF(M4="PB","◄",""))</f>
        <v>◄</v>
      </c>
      <c r="J4" s="19">
        <v>0.3</v>
      </c>
      <c r="K4" s="20">
        <f>IF(N4=0,0,J4/SUM(N$4:N$6))</f>
        <v>0.3</v>
      </c>
      <c r="L4" s="21">
        <f>IF(D4="Obligatoire",Q4,IF(D4&lt;&gt;"X",Q4,""))</f>
        <v>0</v>
      </c>
      <c r="M4" s="27" t="str">
        <f t="shared" ref="M4:M12" si="1">IF(D4="Obligatoire",IF((COUNTBLANK(E4:H4)=3),"OK","PB"),IF(D4="",IF(COUNTBLANK(E4:H4)=3,"OK","PB"),"OK"))</f>
        <v>PB</v>
      </c>
      <c r="N4" s="23">
        <f>IF(A4="NON",(IF(D4="",J4,IF(D4="",0,))),IF(A4="OUI",J4))</f>
        <v>0.3</v>
      </c>
      <c r="O4" s="24"/>
      <c r="P4" s="83">
        <f>IF(F4&lt;&gt;"",1/3,0)+IF(G4&lt;&gt;"",2/3,0)+IF(H4&lt;&gt;"",1,0)</f>
        <v>0</v>
      </c>
      <c r="Q4" s="53">
        <f>P4*K4*J$3*20</f>
        <v>0</v>
      </c>
      <c r="R4" s="221"/>
    </row>
    <row r="5" spans="1:18" ht="22.15" customHeight="1" x14ac:dyDescent="0.2">
      <c r="A5" s="76" t="s">
        <v>29</v>
      </c>
      <c r="B5" s="1" t="s">
        <v>43</v>
      </c>
      <c r="C5" s="2" t="s">
        <v>14</v>
      </c>
      <c r="D5" s="78" t="str">
        <f t="shared" ref="D5:D6" si="2">IF(A5="NON","","Obligatoire")</f>
        <v>Obligatoire</v>
      </c>
      <c r="E5" s="56"/>
      <c r="F5" s="56"/>
      <c r="G5" s="56"/>
      <c r="H5" s="57"/>
      <c r="I5" s="74" t="str">
        <f t="shared" si="0"/>
        <v>◄</v>
      </c>
      <c r="J5" s="19">
        <v>0.3</v>
      </c>
      <c r="K5" s="20">
        <f>IF(N5=0,0,J5/SUM(N$4:N$6))</f>
        <v>0.3</v>
      </c>
      <c r="L5" s="21">
        <f t="shared" ref="L5:L6" si="3">IF(D5="Obligatoire",Q5,IF(D5&lt;&gt;"X",Q5,""))</f>
        <v>0</v>
      </c>
      <c r="M5" s="27" t="str">
        <f t="shared" si="1"/>
        <v>PB</v>
      </c>
      <c r="N5" s="23">
        <f t="shared" ref="N5:N12" si="4">IF(A5="NON",(IF(D5="",J5,IF(D5="",0,))),IF(A5="OUI",J5))</f>
        <v>0.3</v>
      </c>
      <c r="O5" s="24"/>
      <c r="P5" s="83">
        <f>IF(F5&lt;&gt;"",1/3,0)+IF(G5&lt;&gt;"",2/3,0)+IF(H5&lt;&gt;"",1,0)</f>
        <v>0</v>
      </c>
      <c r="Q5" s="53">
        <f t="shared" ref="Q5:Q6" si="5">P5*K5*J$3*20</f>
        <v>0</v>
      </c>
      <c r="R5" s="221"/>
    </row>
    <row r="6" spans="1:18" ht="22.15" customHeight="1" thickBot="1" x14ac:dyDescent="0.25">
      <c r="A6" s="76" t="s">
        <v>29</v>
      </c>
      <c r="B6" s="1" t="s">
        <v>44</v>
      </c>
      <c r="C6" s="2" t="s">
        <v>9</v>
      </c>
      <c r="D6" s="78" t="str">
        <f t="shared" si="2"/>
        <v>Obligatoire</v>
      </c>
      <c r="E6" s="56"/>
      <c r="F6" s="56"/>
      <c r="G6" s="56"/>
      <c r="H6" s="57"/>
      <c r="I6" s="74" t="str">
        <f t="shared" si="0"/>
        <v>◄</v>
      </c>
      <c r="J6" s="25">
        <v>0.4</v>
      </c>
      <c r="K6" s="20">
        <f>IF(N6=0,0,J6/SUM(N$4:N$6))</f>
        <v>0.4</v>
      </c>
      <c r="L6" s="21">
        <f t="shared" si="3"/>
        <v>0</v>
      </c>
      <c r="M6" s="27" t="str">
        <f t="shared" si="1"/>
        <v>PB</v>
      </c>
      <c r="N6" s="23">
        <f t="shared" si="4"/>
        <v>0.4</v>
      </c>
      <c r="O6" s="24"/>
      <c r="P6" s="83">
        <f>IF(F6&lt;&gt;"",1/3,0)+IF(G6&lt;&gt;"",2/3,0)+IF(H6&lt;&gt;"",1,0)</f>
        <v>0</v>
      </c>
      <c r="Q6" s="53">
        <f t="shared" si="5"/>
        <v>0</v>
      </c>
      <c r="R6" s="221"/>
    </row>
    <row r="7" spans="1:18" ht="22.15" customHeight="1" x14ac:dyDescent="0.2">
      <c r="A7" s="76"/>
      <c r="B7" s="169" t="s">
        <v>37</v>
      </c>
      <c r="C7" s="170"/>
      <c r="D7" s="172"/>
      <c r="E7" s="172"/>
      <c r="F7" s="172"/>
      <c r="G7" s="172"/>
      <c r="H7" s="173"/>
      <c r="I7" s="74"/>
      <c r="J7" s="61">
        <v>0.3</v>
      </c>
      <c r="K7" s="59"/>
      <c r="L7" s="60">
        <f>SUM(L8:L10)</f>
        <v>0</v>
      </c>
      <c r="M7" s="27"/>
      <c r="N7" s="27"/>
      <c r="O7" s="24"/>
      <c r="P7" s="83"/>
      <c r="R7" s="220"/>
    </row>
    <row r="8" spans="1:18" ht="22.15" customHeight="1" x14ac:dyDescent="0.2">
      <c r="A8" s="76" t="s">
        <v>29</v>
      </c>
      <c r="B8" s="1" t="s">
        <v>38</v>
      </c>
      <c r="C8" s="2" t="s">
        <v>10</v>
      </c>
      <c r="D8" s="78" t="str">
        <f t="shared" ref="D8:D10" si="6">IF(A8="NON","","Obligatoire")</f>
        <v>Obligatoire</v>
      </c>
      <c r="E8" s="56"/>
      <c r="F8" s="56"/>
      <c r="G8" s="56"/>
      <c r="H8" s="57"/>
      <c r="I8" s="74" t="str">
        <f t="shared" si="0"/>
        <v>◄</v>
      </c>
      <c r="J8" s="19">
        <v>0.3</v>
      </c>
      <c r="K8" s="20">
        <f>IF(N8=0,0,J8/SUM(N$8:N$10))</f>
        <v>0.3</v>
      </c>
      <c r="L8" s="21">
        <f>IF(D8="Obligatoire",Q8,IF(D8&lt;&gt;"X",Q8,""))</f>
        <v>0</v>
      </c>
      <c r="M8" s="27" t="str">
        <f t="shared" si="1"/>
        <v>PB</v>
      </c>
      <c r="N8" s="23">
        <f t="shared" si="4"/>
        <v>0.3</v>
      </c>
      <c r="O8" s="24"/>
      <c r="P8" s="83">
        <f>IF(F8&lt;&gt;"",1/3,0)+IF(G8&lt;&gt;"",2/3,0)+IF(H8&lt;&gt;"",1,0)</f>
        <v>0</v>
      </c>
      <c r="Q8" s="53">
        <f>P8*K8*J$7*20</f>
        <v>0</v>
      </c>
      <c r="R8" s="221"/>
    </row>
    <row r="9" spans="1:18" ht="22.15" customHeight="1" x14ac:dyDescent="0.2">
      <c r="A9" s="76" t="s">
        <v>29</v>
      </c>
      <c r="B9" s="1" t="s">
        <v>39</v>
      </c>
      <c r="C9" s="2" t="s">
        <v>11</v>
      </c>
      <c r="D9" s="78" t="str">
        <f t="shared" si="6"/>
        <v>Obligatoire</v>
      </c>
      <c r="E9" s="62"/>
      <c r="F9" s="62"/>
      <c r="G9" s="62"/>
      <c r="H9" s="57"/>
      <c r="I9" s="74" t="str">
        <f t="shared" si="0"/>
        <v>◄</v>
      </c>
      <c r="J9" s="19">
        <v>0.3</v>
      </c>
      <c r="K9" s="20">
        <f>IF(N9=0,0,J9/SUM(N$8:N$10))</f>
        <v>0.3</v>
      </c>
      <c r="L9" s="21">
        <f t="shared" ref="L9:L10" si="7">IF(D9="Obligatoire",Q9,IF(D9&lt;&gt;"X",Q9,""))</f>
        <v>0</v>
      </c>
      <c r="M9" s="27" t="str">
        <f t="shared" si="1"/>
        <v>PB</v>
      </c>
      <c r="N9" s="23">
        <f t="shared" si="4"/>
        <v>0.3</v>
      </c>
      <c r="O9" s="24"/>
      <c r="P9" s="83">
        <f>IF(F9&lt;&gt;"",1/3,0)+IF(G9&lt;&gt;"",2/3,0)+IF(H9&lt;&gt;"",1,0)</f>
        <v>0</v>
      </c>
      <c r="Q9" s="53">
        <f t="shared" ref="Q9:Q10" si="8">P9*K9*J$7*20</f>
        <v>0</v>
      </c>
      <c r="R9" s="221"/>
    </row>
    <row r="10" spans="1:18" ht="22.15" customHeight="1" thickBot="1" x14ac:dyDescent="0.25">
      <c r="A10" s="76" t="s">
        <v>29</v>
      </c>
      <c r="B10" s="1" t="s">
        <v>40</v>
      </c>
      <c r="C10" s="68" t="s">
        <v>12</v>
      </c>
      <c r="D10" s="78" t="str">
        <f t="shared" si="6"/>
        <v>Obligatoire</v>
      </c>
      <c r="E10" s="62"/>
      <c r="F10" s="62"/>
      <c r="G10" s="62"/>
      <c r="H10" s="57"/>
      <c r="I10" s="74" t="str">
        <f t="shared" si="0"/>
        <v>◄</v>
      </c>
      <c r="J10" s="25">
        <v>0.4</v>
      </c>
      <c r="K10" s="20">
        <f>IF(N10=0,0,J10/SUM(N$8:N$10))</f>
        <v>0.4</v>
      </c>
      <c r="L10" s="21">
        <f t="shared" si="7"/>
        <v>0</v>
      </c>
      <c r="M10" s="27" t="str">
        <f t="shared" si="1"/>
        <v>PB</v>
      </c>
      <c r="N10" s="23">
        <f t="shared" si="4"/>
        <v>0.4</v>
      </c>
      <c r="O10" s="24"/>
      <c r="P10" s="83">
        <f>IF(F10&lt;&gt;"",1/3,0)+IF(G10&lt;&gt;"",2/3,0)+IF(H10&lt;&gt;"",1,0)</f>
        <v>0</v>
      </c>
      <c r="Q10" s="53">
        <f t="shared" si="8"/>
        <v>0</v>
      </c>
      <c r="R10" s="221"/>
    </row>
    <row r="11" spans="1:18" ht="22.15" customHeight="1" x14ac:dyDescent="0.2">
      <c r="A11" s="76"/>
      <c r="B11" s="169" t="s">
        <v>36</v>
      </c>
      <c r="C11" s="170"/>
      <c r="D11" s="172"/>
      <c r="E11" s="172"/>
      <c r="F11" s="172"/>
      <c r="G11" s="172"/>
      <c r="H11" s="173"/>
      <c r="I11" s="74"/>
      <c r="J11" s="61">
        <v>0.3</v>
      </c>
      <c r="K11" s="59"/>
      <c r="L11" s="60">
        <f>SUM(L12:L12)</f>
        <v>0</v>
      </c>
      <c r="M11" s="27"/>
      <c r="N11" s="27"/>
      <c r="O11" s="24"/>
      <c r="P11" s="83"/>
      <c r="R11" s="222"/>
    </row>
    <row r="12" spans="1:18" ht="22.15" customHeight="1" thickBot="1" x14ac:dyDescent="0.25">
      <c r="A12" s="76" t="s">
        <v>29</v>
      </c>
      <c r="B12" s="1" t="s">
        <v>35</v>
      </c>
      <c r="C12" s="2" t="s">
        <v>13</v>
      </c>
      <c r="D12" s="78" t="str">
        <f>IF(A12="NON","","Obligatoire")</f>
        <v>Obligatoire</v>
      </c>
      <c r="E12" s="56"/>
      <c r="F12" s="56"/>
      <c r="G12" s="56"/>
      <c r="H12" s="57"/>
      <c r="I12" s="74" t="str">
        <f t="shared" si="0"/>
        <v>◄</v>
      </c>
      <c r="J12" s="28">
        <v>1</v>
      </c>
      <c r="K12" s="20">
        <f>IF(N12=0,0,J12/SUM(N$12:N$12))</f>
        <v>1</v>
      </c>
      <c r="L12" s="21">
        <f>IF(D12="Obligatoire",Q12,IF(D12&lt;&gt;"X",Q12,""))</f>
        <v>0</v>
      </c>
      <c r="M12" s="27" t="str">
        <f t="shared" si="1"/>
        <v>PB</v>
      </c>
      <c r="N12" s="23">
        <f t="shared" si="4"/>
        <v>1</v>
      </c>
      <c r="O12" s="24"/>
      <c r="P12" s="83">
        <f>IF(F12&lt;&gt;"",1/3,0)+IF(G12&lt;&gt;"",2/3,0)+IF(H12&lt;&gt;"",1,0)</f>
        <v>0</v>
      </c>
      <c r="Q12" s="53">
        <f>P12*K12*J$11*20</f>
        <v>0</v>
      </c>
      <c r="R12" s="223"/>
    </row>
    <row r="13" spans="1:18" ht="37.5" customHeight="1" thickBot="1" x14ac:dyDescent="0.3">
      <c r="A13" s="76"/>
      <c r="B13" s="195" t="s">
        <v>23</v>
      </c>
      <c r="C13" s="196"/>
      <c r="D13" s="196"/>
      <c r="E13" s="196"/>
      <c r="F13" s="196"/>
      <c r="G13" s="196"/>
      <c r="H13" s="196"/>
      <c r="I13" s="29"/>
      <c r="J13" s="30"/>
      <c r="K13" s="31"/>
      <c r="L13" s="32"/>
      <c r="M13" s="22"/>
      <c r="N13" s="22"/>
      <c r="O13" s="24"/>
      <c r="P13" s="24"/>
      <c r="Q13" s="26"/>
      <c r="R13" s="33"/>
    </row>
    <row r="14" spans="1:18" ht="16.5" thickBot="1" x14ac:dyDescent="0.25">
      <c r="A14" s="76"/>
      <c r="B14" s="197" t="s">
        <v>7</v>
      </c>
      <c r="C14" s="198"/>
      <c r="D14" s="198"/>
      <c r="E14" s="34"/>
      <c r="F14" s="182">
        <f>L11+L3+L7</f>
        <v>0</v>
      </c>
      <c r="G14" s="183"/>
      <c r="H14" s="184" t="s">
        <v>1</v>
      </c>
      <c r="I14" s="184"/>
      <c r="J14" s="185"/>
      <c r="K14" s="205" t="s">
        <v>27</v>
      </c>
      <c r="L14" s="205"/>
      <c r="M14" s="205"/>
      <c r="N14" s="205"/>
      <c r="O14" s="205"/>
      <c r="P14" s="205"/>
      <c r="Q14" s="205"/>
      <c r="R14" s="206"/>
    </row>
    <row r="15" spans="1:18" ht="40.15" customHeight="1" thickBot="1" x14ac:dyDescent="0.25">
      <c r="B15" s="199" t="s">
        <v>24</v>
      </c>
      <c r="C15" s="200"/>
      <c r="D15" s="200"/>
      <c r="E15" s="34"/>
      <c r="F15" s="207"/>
      <c r="G15" s="208"/>
      <c r="H15" s="208"/>
      <c r="I15" s="208"/>
      <c r="J15" s="55" t="s">
        <v>2</v>
      </c>
      <c r="K15" s="205"/>
      <c r="L15" s="205"/>
      <c r="M15" s="205"/>
      <c r="N15" s="205"/>
      <c r="O15" s="205"/>
      <c r="P15" s="205"/>
      <c r="Q15" s="205"/>
      <c r="R15" s="206"/>
    </row>
    <row r="16" spans="1:18" ht="15.75" thickBot="1" x14ac:dyDescent="0.3">
      <c r="B16" s="180"/>
      <c r="C16" s="181"/>
      <c r="D16" s="181"/>
      <c r="E16" s="181"/>
      <c r="F16" s="181"/>
      <c r="G16" s="181"/>
      <c r="H16" s="181"/>
      <c r="I16" s="181"/>
      <c r="J16" s="181"/>
      <c r="K16" s="31"/>
      <c r="L16" s="32"/>
      <c r="M16" s="22"/>
      <c r="N16" s="22"/>
      <c r="O16" s="24"/>
      <c r="P16" s="24"/>
      <c r="Q16" s="26"/>
      <c r="R16" s="33"/>
    </row>
    <row r="17" spans="2:18" ht="21.75" customHeight="1" x14ac:dyDescent="0.25">
      <c r="B17" s="174" t="s">
        <v>3</v>
      </c>
      <c r="C17" s="175"/>
      <c r="D17" s="176"/>
      <c r="E17" s="35"/>
      <c r="F17" s="214" t="s">
        <v>21</v>
      </c>
      <c r="G17" s="215"/>
      <c r="H17" s="215"/>
      <c r="I17" s="201" t="s">
        <v>30</v>
      </c>
      <c r="J17" s="202"/>
      <c r="K17" s="31"/>
      <c r="L17" s="32"/>
      <c r="M17" s="22"/>
      <c r="N17" s="22"/>
      <c r="O17" s="24"/>
      <c r="P17" s="24"/>
      <c r="Q17" s="26"/>
      <c r="R17" s="33"/>
    </row>
    <row r="18" spans="2:18" ht="84.6" customHeight="1" thickBot="1" x14ac:dyDescent="0.3">
      <c r="B18" s="177" t="s">
        <v>26</v>
      </c>
      <c r="C18" s="178"/>
      <c r="D18" s="179"/>
      <c r="E18" s="35"/>
      <c r="F18" s="216">
        <f>SUM(N12:N12)*J11+SUM(N8:N10)*J7+SUM(N4:N6)*J3</f>
        <v>1</v>
      </c>
      <c r="G18" s="217"/>
      <c r="H18" s="217"/>
      <c r="I18" s="79"/>
      <c r="J18" s="81">
        <v>0.6</v>
      </c>
      <c r="K18" s="31"/>
      <c r="L18" s="32"/>
      <c r="M18" s="22"/>
      <c r="N18" s="22"/>
      <c r="O18" s="24"/>
      <c r="P18" s="24"/>
      <c r="Q18" s="26"/>
      <c r="R18" s="33"/>
    </row>
    <row r="19" spans="2:18" ht="19.899999999999999" customHeight="1" thickBot="1" x14ac:dyDescent="0.3">
      <c r="B19" s="36"/>
      <c r="C19" s="35"/>
      <c r="D19" s="37"/>
      <c r="E19" s="37"/>
      <c r="F19" s="218" t="str">
        <f>IF(F18&gt;J18,"CORRECT","INCORRECT")</f>
        <v>CORRECT</v>
      </c>
      <c r="G19" s="219"/>
      <c r="H19" s="219"/>
      <c r="I19" s="80"/>
      <c r="J19" s="82" t="s">
        <v>31</v>
      </c>
      <c r="K19" s="31"/>
      <c r="L19" s="32"/>
      <c r="M19" s="22"/>
      <c r="N19" s="22"/>
      <c r="O19" s="24"/>
      <c r="P19" s="24"/>
      <c r="Q19" s="26"/>
      <c r="R19" s="33"/>
    </row>
    <row r="20" spans="2:18" ht="22.5" customHeight="1" thickBot="1" x14ac:dyDescent="0.3">
      <c r="B20" s="212" t="s">
        <v>4</v>
      </c>
      <c r="C20" s="213"/>
      <c r="D20" s="54" t="s">
        <v>5</v>
      </c>
      <c r="E20" s="38"/>
      <c r="G20" s="39"/>
      <c r="H20" s="39"/>
      <c r="I20" s="39"/>
      <c r="J20" s="24"/>
      <c r="K20" s="31"/>
      <c r="L20" s="32"/>
      <c r="M20" s="22"/>
      <c r="N20" s="22"/>
      <c r="O20" s="24"/>
      <c r="P20" s="24"/>
      <c r="Q20" s="26"/>
      <c r="R20" s="33"/>
    </row>
    <row r="21" spans="2:18" ht="25.9" customHeight="1" thickBot="1" x14ac:dyDescent="0.3">
      <c r="B21" s="63"/>
      <c r="C21" s="64"/>
      <c r="D21" s="65"/>
      <c r="E21" s="40"/>
      <c r="F21" s="209" t="s">
        <v>6</v>
      </c>
      <c r="G21" s="210"/>
      <c r="H21" s="210"/>
      <c r="I21" s="210"/>
      <c r="J21" s="211"/>
      <c r="K21" s="31"/>
      <c r="L21" s="32"/>
      <c r="M21" s="22"/>
      <c r="N21" s="22"/>
      <c r="O21" s="24"/>
      <c r="P21" s="24"/>
      <c r="Q21" s="26"/>
      <c r="R21" s="33"/>
    </row>
    <row r="22" spans="2:18" ht="25.9" customHeight="1" x14ac:dyDescent="0.25">
      <c r="B22" s="63"/>
      <c r="C22" s="64"/>
      <c r="D22" s="65"/>
      <c r="E22" s="40"/>
      <c r="F22" s="186"/>
      <c r="G22" s="187"/>
      <c r="H22" s="187"/>
      <c r="I22" s="187"/>
      <c r="J22" s="188"/>
      <c r="K22" s="31"/>
      <c r="L22" s="32"/>
      <c r="M22" s="22"/>
      <c r="N22" s="22"/>
      <c r="O22" s="24"/>
      <c r="P22" s="24"/>
      <c r="Q22" s="26"/>
      <c r="R22" s="33"/>
    </row>
    <row r="23" spans="2:18" ht="25.9" customHeight="1" x14ac:dyDescent="0.25">
      <c r="B23" s="63"/>
      <c r="C23" s="66"/>
      <c r="D23" s="65"/>
      <c r="E23" s="40"/>
      <c r="F23" s="189"/>
      <c r="G23" s="190"/>
      <c r="H23" s="190"/>
      <c r="I23" s="190"/>
      <c r="J23" s="191"/>
      <c r="K23" s="31"/>
      <c r="L23" s="32"/>
      <c r="M23" s="22"/>
      <c r="N23" s="22"/>
      <c r="O23" s="24"/>
      <c r="P23" s="24"/>
      <c r="Q23" s="26"/>
      <c r="R23" s="33"/>
    </row>
    <row r="24" spans="2:18" ht="25.9" customHeight="1" thickBot="1" x14ac:dyDescent="0.3">
      <c r="B24" s="63"/>
      <c r="C24" s="64"/>
      <c r="D24" s="65"/>
      <c r="E24" s="40"/>
      <c r="F24" s="192"/>
      <c r="G24" s="193"/>
      <c r="H24" s="193"/>
      <c r="I24" s="193"/>
      <c r="J24" s="194"/>
      <c r="K24" s="31"/>
      <c r="L24" s="32"/>
      <c r="M24" s="22"/>
      <c r="N24" s="22"/>
      <c r="O24" s="24"/>
      <c r="P24" s="24"/>
      <c r="Q24" s="26"/>
      <c r="R24" s="33"/>
    </row>
    <row r="25" spans="2:18" ht="25.9" customHeight="1" thickBot="1" x14ac:dyDescent="0.3">
      <c r="B25" s="167"/>
      <c r="C25" s="168"/>
      <c r="D25" s="67"/>
      <c r="E25" s="41"/>
      <c r="F25" s="42"/>
      <c r="G25" s="42"/>
      <c r="H25" s="42"/>
      <c r="I25" s="42"/>
      <c r="J25" s="42"/>
      <c r="K25" s="42"/>
      <c r="L25" s="43"/>
      <c r="M25" s="44"/>
      <c r="N25" s="44"/>
      <c r="O25" s="45"/>
      <c r="P25" s="45"/>
      <c r="Q25" s="46"/>
      <c r="R25" s="47"/>
    </row>
  </sheetData>
  <customSheetViews>
    <customSheetView guid="{63E1F904-A1BA-4B6C-A8EA-2564A111FCBA}" scale="70" showPageBreaks="1" fitToPage="1" printArea="1" hiddenColumns="1">
      <pane ySplit="2" topLeftCell="A3" activePane="bottomLeft" state="frozenSplit"/>
      <selection pane="bottomLeft" activeCell="Q3" sqref="Q3:Q8"/>
      <pageMargins left="0.25" right="0.23" top="0.35" bottom="0.35" header="0.3" footer="0.3"/>
      <pageSetup paperSize="8" scale="83" orientation="landscape" r:id="rId1"/>
    </customSheetView>
    <customSheetView guid="{E226B775-EFC5-4E9C-AC92-7B73BDED665D}" scale="70" showPageBreaks="1" printArea="1" hiddenColumns="1" topLeftCell="A6">
      <selection activeCell="D6" sqref="D6"/>
      <pageMargins left="0.25" right="0.25" top="0.75" bottom="0.75" header="0.3" footer="0.3"/>
      <pageSetup paperSize="8" scale="77" orientation="landscape" r:id="rId2"/>
    </customSheetView>
    <customSheetView guid="{13CAE99E-1326-41E6-A214-B3512518385D}" scale="70" fitToPage="1" hiddenColumns="1">
      <selection activeCell="B2" sqref="B2"/>
      <pageMargins left="0.25" right="0.23" top="0.35" bottom="0.35" header="0.3" footer="0.3"/>
      <pageSetup paperSize="8" scale="55" orientation="landscape" r:id="rId3"/>
    </customSheetView>
  </customSheetViews>
  <mergeCells count="27">
    <mergeCell ref="D1:H1"/>
    <mergeCell ref="K14:R15"/>
    <mergeCell ref="F15:I15"/>
    <mergeCell ref="F21:J21"/>
    <mergeCell ref="B7:H7"/>
    <mergeCell ref="B20:C20"/>
    <mergeCell ref="F17:H17"/>
    <mergeCell ref="F18:H18"/>
    <mergeCell ref="F19:H19"/>
    <mergeCell ref="R3:R6"/>
    <mergeCell ref="R7:R10"/>
    <mergeCell ref="R11:R12"/>
    <mergeCell ref="K1:L1"/>
    <mergeCell ref="I1:J1"/>
    <mergeCell ref="B25:C25"/>
    <mergeCell ref="B3:H3"/>
    <mergeCell ref="B17:D17"/>
    <mergeCell ref="B18:D18"/>
    <mergeCell ref="B16:J16"/>
    <mergeCell ref="B11:H11"/>
    <mergeCell ref="F14:G14"/>
    <mergeCell ref="H14:J14"/>
    <mergeCell ref="F22:J24"/>
    <mergeCell ref="B13:H13"/>
    <mergeCell ref="B14:D14"/>
    <mergeCell ref="B15:D15"/>
    <mergeCell ref="I17:J17"/>
  </mergeCells>
  <conditionalFormatting sqref="F18">
    <cfRule type="cellIs" dxfId="32" priority="15" operator="lessThanOrEqual">
      <formula>$J$18</formula>
    </cfRule>
    <cfRule type="cellIs" dxfId="31" priority="16" operator="greaterThan">
      <formula>$J$18</formula>
    </cfRule>
  </conditionalFormatting>
  <conditionalFormatting sqref="D8:D10">
    <cfRule type="cellIs" dxfId="30" priority="3" operator="equal">
      <formula>"Obligatoire"</formula>
    </cfRule>
  </conditionalFormatting>
  <conditionalFormatting sqref="D4:D6">
    <cfRule type="cellIs" dxfId="29" priority="2" operator="equal">
      <formula>"Obligatoire"</formula>
    </cfRule>
  </conditionalFormatting>
  <conditionalFormatting sqref="D12">
    <cfRule type="cellIs" dxfId="28" priority="1" operator="equal">
      <formula>"Obligatoire"</formula>
    </cfRule>
  </conditionalFormatting>
  <dataValidations count="1">
    <dataValidation type="list" allowBlank="1" showInputMessage="1" showErrorMessage="1" sqref="A8:A10 A4:A6 A12">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58" orientation="landscape" r:id="rId4"/>
  <drawing r:id="rId5"/>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pageSetUpPr fitToPage="1"/>
  </sheetPr>
  <dimension ref="A1:Q21"/>
  <sheetViews>
    <sheetView showGridLines="0" zoomScale="70" zoomScaleNormal="70" zoomScaleSheetLayoutView="80" zoomScalePageLayoutView="60" workbookViewId="0">
      <pane ySplit="2" topLeftCell="A3" activePane="bottomLeft" state="frozenSplit"/>
      <selection activeCell="B10" sqref="B10:H10"/>
      <selection pane="bottomLeft" activeCell="H1" sqref="H1:Q1"/>
    </sheetView>
  </sheetViews>
  <sheetFormatPr baseColWidth="10" defaultColWidth="11.5703125" defaultRowHeight="15" x14ac:dyDescent="0.25"/>
  <cols>
    <col min="1" max="1" width="16.42578125" style="11" hidden="1" customWidth="1"/>
    <col min="2" max="2" width="91.42578125" style="48" customWidth="1"/>
    <col min="3" max="3" width="17.5703125" style="50" customWidth="1"/>
    <col min="4" max="7" width="4.140625" style="11" customWidth="1"/>
    <col min="8" max="8" width="2.85546875" style="24" customWidth="1"/>
    <col min="9" max="9" width="12.140625" style="50" bestFit="1" customWidth="1"/>
    <col min="10" max="10" width="16.140625" style="48" customWidth="1"/>
    <col min="11" max="11" width="12.5703125" style="51" bestFit="1" customWidth="1"/>
    <col min="12" max="12" width="3.7109375" style="52" hidden="1" customWidth="1"/>
    <col min="13" max="13" width="6.140625" style="52" hidden="1" customWidth="1"/>
    <col min="14" max="14" width="2.42578125" style="11" hidden="1" customWidth="1"/>
    <col min="15" max="15" width="5.85546875" style="11" hidden="1" customWidth="1"/>
    <col min="16" max="16" width="14.140625" style="53" hidden="1" customWidth="1"/>
    <col min="17" max="17" width="76.42578125" style="11" customWidth="1"/>
    <col min="18" max="16384" width="11.5703125" style="11"/>
  </cols>
  <sheetData>
    <row r="1" spans="1:17" ht="75" customHeight="1" thickBot="1" x14ac:dyDescent="0.25">
      <c r="B1" s="69" t="s">
        <v>46</v>
      </c>
      <c r="C1" s="203" t="s">
        <v>127</v>
      </c>
      <c r="D1" s="204"/>
      <c r="E1" s="204"/>
      <c r="F1" s="204"/>
      <c r="G1" s="204"/>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142"/>
      <c r="I2" s="143" t="s">
        <v>20</v>
      </c>
      <c r="J2" s="144" t="s">
        <v>19</v>
      </c>
      <c r="K2" s="145" t="s">
        <v>22</v>
      </c>
      <c r="L2" s="13" t="s">
        <v>17</v>
      </c>
      <c r="M2" s="77" t="s">
        <v>18</v>
      </c>
      <c r="N2" s="14"/>
      <c r="O2" s="77" t="s">
        <v>34</v>
      </c>
      <c r="P2" s="77" t="s">
        <v>33</v>
      </c>
      <c r="Q2" s="16" t="s">
        <v>15</v>
      </c>
    </row>
    <row r="3" spans="1:17" s="17" customFormat="1" ht="22.15" customHeight="1" x14ac:dyDescent="0.2">
      <c r="B3" s="169" t="s">
        <v>47</v>
      </c>
      <c r="C3" s="170"/>
      <c r="D3" s="172"/>
      <c r="E3" s="172"/>
      <c r="F3" s="172"/>
      <c r="G3" s="173"/>
      <c r="H3" s="73"/>
      <c r="I3" s="58">
        <v>0.5</v>
      </c>
      <c r="J3" s="59"/>
      <c r="K3" s="60">
        <f>SUM(K4:K6)</f>
        <v>0</v>
      </c>
      <c r="L3" s="18"/>
      <c r="M3" s="18"/>
      <c r="N3" s="14"/>
      <c r="O3" s="14"/>
      <c r="P3" s="15"/>
      <c r="Q3" s="222"/>
    </row>
    <row r="4" spans="1:17" ht="22.15" customHeight="1" x14ac:dyDescent="0.2">
      <c r="A4" s="76" t="s">
        <v>29</v>
      </c>
      <c r="B4" s="1" t="s">
        <v>48</v>
      </c>
      <c r="C4" s="78" t="str">
        <f>IF(A4="NON","","Obligatoire")</f>
        <v>Obligatoire</v>
      </c>
      <c r="D4" s="56"/>
      <c r="E4" s="56"/>
      <c r="F4" s="56"/>
      <c r="G4" s="57"/>
      <c r="H4" s="74" t="str">
        <f>(IF(L4="PB","◄",""))</f>
        <v>◄</v>
      </c>
      <c r="I4" s="19">
        <v>0.3</v>
      </c>
      <c r="J4" s="20">
        <f>IF(M4=0,0,I4/SUM(M$4:M$6))</f>
        <v>0.3</v>
      </c>
      <c r="K4" s="21">
        <f>IF(C4="Obligatoire",P4,IF(C4&lt;&gt;"X",P4,""))</f>
        <v>0</v>
      </c>
      <c r="L4" s="27" t="str">
        <f>IF(C4="Obligatoire",IF((COUNTBLANK(D4:G4)=3),"OK","PB"),IF(C4="",IF(COUNTBLANK(D4:G4)=3,"OK","PB"),"OK"))</f>
        <v>PB</v>
      </c>
      <c r="M4" s="23">
        <f>IF(A4="NON",(IF(C4="",I4,IF(C4="",0,))),IF(A4="OUI",I4))</f>
        <v>0.3</v>
      </c>
      <c r="N4" s="24"/>
      <c r="O4" s="83">
        <f>IF(E4&lt;&gt;"",1/3,0)+IF(F4&lt;&gt;"",2/3,0)+IF(G4&lt;&gt;"",1,0)</f>
        <v>0</v>
      </c>
      <c r="P4" s="53">
        <f>O4*J4*I$3*20</f>
        <v>0</v>
      </c>
      <c r="Q4" s="226"/>
    </row>
    <row r="5" spans="1:17" ht="22.15" customHeight="1" x14ac:dyDescent="0.2">
      <c r="A5" s="76" t="s">
        <v>29</v>
      </c>
      <c r="B5" s="1" t="s">
        <v>49</v>
      </c>
      <c r="C5" s="78" t="str">
        <f t="shared" ref="C5:C6" si="0">IF(A5="NON","","Obligatoire")</f>
        <v>Obligatoire</v>
      </c>
      <c r="D5" s="56"/>
      <c r="E5" s="56"/>
      <c r="F5" s="56"/>
      <c r="G5" s="57"/>
      <c r="H5" s="74" t="str">
        <f t="shared" ref="H5:H8" si="1">(IF(L5="PB","◄",""))</f>
        <v>◄</v>
      </c>
      <c r="I5" s="19">
        <v>0.3</v>
      </c>
      <c r="J5" s="20">
        <f t="shared" ref="J5:J6" si="2">IF(M5=0,0,I5/SUM(M$4:M$6))</f>
        <v>0.3</v>
      </c>
      <c r="K5" s="21">
        <f>IF(C5="Obligatoire",P5,IF(C5&lt;&gt;"X",P5,""))</f>
        <v>0</v>
      </c>
      <c r="L5" s="27" t="str">
        <f>IF(C5="Obligatoire",IF((COUNTBLANK(D5:G5)=3),"OK","PB"),IF(C5="",IF(COUNTBLANK(D5:G5)=3,"OK","PB"),"OK"))</f>
        <v>PB</v>
      </c>
      <c r="M5" s="23">
        <f>IF(A5="NON",(IF(C5="",I5,IF(C5="",0,))),IF(A5="OUI",I5))</f>
        <v>0.3</v>
      </c>
      <c r="N5" s="24"/>
      <c r="O5" s="83">
        <f>IF(E5&lt;&gt;"",1/3,0)+IF(F5&lt;&gt;"",2/3,0)+IF(G5&lt;&gt;"",1,0)</f>
        <v>0</v>
      </c>
      <c r="P5" s="53">
        <f t="shared" ref="P5" si="3">O5*J5*I$3*20</f>
        <v>0</v>
      </c>
      <c r="Q5" s="226"/>
    </row>
    <row r="6" spans="1:17" ht="32.25" customHeight="1" thickBot="1" x14ac:dyDescent="0.25">
      <c r="A6" s="76" t="s">
        <v>29</v>
      </c>
      <c r="B6" s="1" t="s">
        <v>50</v>
      </c>
      <c r="C6" s="104" t="str">
        <f t="shared" si="0"/>
        <v>Obligatoire</v>
      </c>
      <c r="D6" s="56"/>
      <c r="E6" s="56"/>
      <c r="F6" s="56"/>
      <c r="G6" s="57"/>
      <c r="H6" s="74" t="str">
        <f t="shared" ref="H6" si="4">(IF(L6="PB","◄",""))</f>
        <v>◄</v>
      </c>
      <c r="I6" s="19">
        <v>0.4</v>
      </c>
      <c r="J6" s="20">
        <f t="shared" si="2"/>
        <v>0.4</v>
      </c>
      <c r="K6" s="21">
        <f>IF(C6="Obligatoire",P6,IF(C6&lt;&gt;"X",P6,""))</f>
        <v>0</v>
      </c>
      <c r="L6" s="27" t="str">
        <f>IF(C6="Obligatoire",IF((COUNTBLANK(D6:G6)=3),"OK","PB"),IF(C6="",IF(COUNTBLANK(D6:G6)=3,"OK","PB"),"OK"))</f>
        <v>PB</v>
      </c>
      <c r="M6" s="23">
        <f>IF(A6="NON",(IF(C6="",I6,IF(C6="",0,))),IF(A6="OUI",I6))</f>
        <v>0.4</v>
      </c>
      <c r="N6" s="24"/>
      <c r="O6" s="83">
        <f>IF(E6&lt;&gt;"",1/3,0)+IF(F6&lt;&gt;"",2/3,0)+IF(G6&lt;&gt;"",1,0)</f>
        <v>0</v>
      </c>
      <c r="P6" s="53">
        <f t="shared" ref="P6" si="5">O6*J6*I$3*20</f>
        <v>0</v>
      </c>
      <c r="Q6" s="75"/>
    </row>
    <row r="7" spans="1:17" ht="22.15" customHeight="1" x14ac:dyDescent="0.2">
      <c r="A7" s="76"/>
      <c r="B7" s="169" t="s">
        <v>51</v>
      </c>
      <c r="C7" s="171"/>
      <c r="D7" s="172"/>
      <c r="E7" s="172"/>
      <c r="F7" s="172"/>
      <c r="G7" s="173"/>
      <c r="H7" s="74"/>
      <c r="I7" s="61">
        <v>0.5</v>
      </c>
      <c r="J7" s="59"/>
      <c r="K7" s="60">
        <f>SUM(K8:K8)</f>
        <v>0</v>
      </c>
      <c r="L7" s="27"/>
      <c r="M7" s="27"/>
      <c r="N7" s="24"/>
      <c r="O7" s="83"/>
      <c r="Q7" s="220"/>
    </row>
    <row r="8" spans="1:17" ht="22.15" customHeight="1" thickBot="1" x14ac:dyDescent="0.25">
      <c r="A8" s="76" t="s">
        <v>29</v>
      </c>
      <c r="B8" s="1" t="s">
        <v>52</v>
      </c>
      <c r="C8" s="78" t="str">
        <f>IF(A8="NON","","Obligatoire")</f>
        <v>Obligatoire</v>
      </c>
      <c r="D8" s="56"/>
      <c r="E8" s="56"/>
      <c r="F8" s="56"/>
      <c r="G8" s="57"/>
      <c r="H8" s="74" t="str">
        <f t="shared" si="1"/>
        <v>◄</v>
      </c>
      <c r="I8" s="19">
        <v>1</v>
      </c>
      <c r="J8" s="20">
        <f>IF(M8=0,0,I8/SUM(M$8:M$8))</f>
        <v>1</v>
      </c>
      <c r="K8" s="21">
        <f>IF(C8="Obligatoire",P8,IF(C8&lt;&gt;"X",P8,""))</f>
        <v>0</v>
      </c>
      <c r="L8" s="27" t="str">
        <f t="shared" ref="L8" si="6">IF(C8="Obligatoire",IF((COUNTBLANK(D8:G8)=3),"OK","PB"),IF(C8="",IF(COUNTBLANK(D8:G8)=3,"OK","PB"),"OK"))</f>
        <v>PB</v>
      </c>
      <c r="M8" s="23">
        <f>IF(A8="NON",(IF(C8="",I8,IF(C8="",0,))),IF(A8="OUI",I8))</f>
        <v>1</v>
      </c>
      <c r="N8" s="24"/>
      <c r="O8" s="83">
        <f>IF(E8&lt;&gt;"",1/3,0)+IF(F8&lt;&gt;"",2/3,0)+IF(G8&lt;&gt;"",1,0)</f>
        <v>0</v>
      </c>
      <c r="P8" s="53">
        <f>O8*J8*I$7*20</f>
        <v>0</v>
      </c>
      <c r="Q8" s="227"/>
    </row>
    <row r="9" spans="1:17" ht="37.5" customHeight="1" thickBot="1" x14ac:dyDescent="0.3">
      <c r="A9" s="76"/>
      <c r="B9" s="195" t="s">
        <v>23</v>
      </c>
      <c r="C9" s="196"/>
      <c r="D9" s="196"/>
      <c r="E9" s="196"/>
      <c r="F9" s="196"/>
      <c r="G9" s="196"/>
      <c r="H9" s="29"/>
      <c r="I9" s="30"/>
      <c r="J9" s="31"/>
      <c r="K9" s="32"/>
      <c r="L9" s="22"/>
      <c r="M9" s="22"/>
      <c r="N9" s="24"/>
      <c r="O9" s="24"/>
      <c r="P9" s="26"/>
      <c r="Q9" s="33"/>
    </row>
    <row r="10" spans="1:17" ht="16.5" thickBot="1" x14ac:dyDescent="0.25">
      <c r="A10" s="76"/>
      <c r="B10" s="197" t="s">
        <v>7</v>
      </c>
      <c r="C10" s="198"/>
      <c r="D10" s="34"/>
      <c r="E10" s="182">
        <f>K7+K3</f>
        <v>0</v>
      </c>
      <c r="F10" s="183"/>
      <c r="G10" s="184" t="s">
        <v>1</v>
      </c>
      <c r="H10" s="184"/>
      <c r="I10" s="185"/>
      <c r="J10" s="205" t="s">
        <v>27</v>
      </c>
      <c r="K10" s="205"/>
      <c r="L10" s="205"/>
      <c r="M10" s="205"/>
      <c r="N10" s="205"/>
      <c r="O10" s="205"/>
      <c r="P10" s="205"/>
      <c r="Q10" s="206"/>
    </row>
    <row r="11" spans="1:17" ht="40.15" customHeight="1" thickBot="1" x14ac:dyDescent="0.25">
      <c r="B11" s="199" t="s">
        <v>24</v>
      </c>
      <c r="C11" s="200"/>
      <c r="D11" s="34"/>
      <c r="E11" s="207"/>
      <c r="F11" s="208"/>
      <c r="G11" s="208"/>
      <c r="H11" s="208"/>
      <c r="I11" s="55" t="s">
        <v>2</v>
      </c>
      <c r="J11" s="205"/>
      <c r="K11" s="205"/>
      <c r="L11" s="205"/>
      <c r="M11" s="205"/>
      <c r="N11" s="205"/>
      <c r="O11" s="205"/>
      <c r="P11" s="205"/>
      <c r="Q11" s="206"/>
    </row>
    <row r="12" spans="1:17" ht="15.75" thickBot="1" x14ac:dyDescent="0.3">
      <c r="B12" s="180"/>
      <c r="C12" s="181"/>
      <c r="D12" s="181"/>
      <c r="E12" s="181"/>
      <c r="F12" s="181"/>
      <c r="G12" s="181"/>
      <c r="H12" s="181"/>
      <c r="I12" s="181"/>
      <c r="J12" s="31"/>
      <c r="K12" s="32"/>
      <c r="L12" s="22"/>
      <c r="M12" s="22"/>
      <c r="N12" s="24"/>
      <c r="O12" s="24"/>
      <c r="P12" s="26"/>
      <c r="Q12" s="33"/>
    </row>
    <row r="13" spans="1:17" ht="21.75" customHeight="1" x14ac:dyDescent="0.25">
      <c r="B13" s="174" t="s">
        <v>3</v>
      </c>
      <c r="C13" s="176"/>
      <c r="D13" s="35"/>
      <c r="E13" s="214" t="s">
        <v>21</v>
      </c>
      <c r="F13" s="215"/>
      <c r="G13" s="215"/>
      <c r="H13" s="201" t="s">
        <v>30</v>
      </c>
      <c r="I13" s="202"/>
      <c r="J13" s="31"/>
      <c r="K13" s="32"/>
      <c r="L13" s="22"/>
      <c r="M13" s="22"/>
      <c r="N13" s="24"/>
      <c r="O13" s="24"/>
      <c r="P13" s="26"/>
      <c r="Q13" s="33"/>
    </row>
    <row r="14" spans="1:17" ht="84.6" customHeight="1" thickBot="1" x14ac:dyDescent="0.3">
      <c r="B14" s="177" t="s">
        <v>26</v>
      </c>
      <c r="C14" s="179"/>
      <c r="D14" s="35"/>
      <c r="E14" s="216">
        <f>SUM(M8:M8)*I7+SUM(M4:M6)*I3</f>
        <v>1</v>
      </c>
      <c r="F14" s="217"/>
      <c r="G14" s="217"/>
      <c r="H14" s="79"/>
      <c r="I14" s="81">
        <v>0.6</v>
      </c>
      <c r="J14" s="31"/>
      <c r="K14" s="32"/>
      <c r="L14" s="22"/>
      <c r="M14" s="22"/>
      <c r="N14" s="24"/>
      <c r="O14" s="24"/>
      <c r="P14" s="26"/>
      <c r="Q14" s="33"/>
    </row>
    <row r="15" spans="1:17" ht="19.899999999999999" customHeight="1" thickBot="1" x14ac:dyDescent="0.3">
      <c r="B15" s="36"/>
      <c r="C15" s="37"/>
      <c r="D15" s="37"/>
      <c r="E15" s="218" t="str">
        <f>IF(E14&gt;I14,"CORRECT","INCORRECT")</f>
        <v>CORRECT</v>
      </c>
      <c r="F15" s="219"/>
      <c r="G15" s="219"/>
      <c r="H15" s="80"/>
      <c r="I15" s="82" t="s">
        <v>31</v>
      </c>
      <c r="J15" s="31"/>
      <c r="K15" s="32"/>
      <c r="L15" s="22"/>
      <c r="M15" s="22"/>
      <c r="N15" s="24"/>
      <c r="O15" s="24"/>
      <c r="P15" s="26"/>
      <c r="Q15" s="33"/>
    </row>
    <row r="16" spans="1:17" ht="22.5" customHeight="1" thickBot="1" x14ac:dyDescent="0.3">
      <c r="B16" s="85" t="s">
        <v>4</v>
      </c>
      <c r="C16" s="54" t="s">
        <v>5</v>
      </c>
      <c r="D16" s="38"/>
      <c r="F16" s="39"/>
      <c r="G16" s="39"/>
      <c r="H16" s="39"/>
      <c r="I16" s="24"/>
      <c r="J16" s="31"/>
      <c r="K16" s="32"/>
      <c r="L16" s="22"/>
      <c r="M16" s="22"/>
      <c r="N16" s="24"/>
      <c r="O16" s="24"/>
      <c r="P16" s="26"/>
      <c r="Q16" s="33"/>
    </row>
    <row r="17" spans="2:17" ht="25.9" customHeight="1" thickBot="1" x14ac:dyDescent="0.3">
      <c r="B17" s="63"/>
      <c r="C17" s="65"/>
      <c r="D17" s="40"/>
      <c r="E17" s="209" t="s">
        <v>6</v>
      </c>
      <c r="F17" s="210"/>
      <c r="G17" s="210"/>
      <c r="H17" s="210"/>
      <c r="I17" s="211"/>
      <c r="J17" s="31"/>
      <c r="K17" s="32"/>
      <c r="L17" s="22"/>
      <c r="M17" s="22"/>
      <c r="N17" s="24"/>
      <c r="O17" s="24"/>
      <c r="P17" s="26"/>
      <c r="Q17" s="33"/>
    </row>
    <row r="18" spans="2:17" ht="25.9" customHeight="1" x14ac:dyDescent="0.25">
      <c r="B18" s="63"/>
      <c r="C18" s="65"/>
      <c r="D18" s="40"/>
      <c r="E18" s="186"/>
      <c r="F18" s="187"/>
      <c r="G18" s="187"/>
      <c r="H18" s="187"/>
      <c r="I18" s="188"/>
      <c r="J18" s="31"/>
      <c r="K18" s="32"/>
      <c r="L18" s="22"/>
      <c r="M18" s="22"/>
      <c r="N18" s="24"/>
      <c r="O18" s="24"/>
      <c r="P18" s="26"/>
      <c r="Q18" s="33"/>
    </row>
    <row r="19" spans="2:17" ht="25.9" customHeight="1" x14ac:dyDescent="0.25">
      <c r="B19" s="63"/>
      <c r="C19" s="65"/>
      <c r="D19" s="40"/>
      <c r="E19" s="189"/>
      <c r="F19" s="190"/>
      <c r="G19" s="190"/>
      <c r="H19" s="190"/>
      <c r="I19" s="191"/>
      <c r="J19" s="31"/>
      <c r="K19" s="32"/>
      <c r="L19" s="22"/>
      <c r="M19" s="22"/>
      <c r="N19" s="24"/>
      <c r="O19" s="24"/>
      <c r="P19" s="26"/>
      <c r="Q19" s="33"/>
    </row>
    <row r="20" spans="2:17" ht="25.9" customHeight="1" thickBot="1" x14ac:dyDescent="0.3">
      <c r="B20" s="63"/>
      <c r="C20" s="65"/>
      <c r="D20" s="40"/>
      <c r="E20" s="192"/>
      <c r="F20" s="193"/>
      <c r="G20" s="193"/>
      <c r="H20" s="193"/>
      <c r="I20" s="194"/>
      <c r="J20" s="31"/>
      <c r="K20" s="32"/>
      <c r="L20" s="22"/>
      <c r="M20" s="22"/>
      <c r="N20" s="24"/>
      <c r="O20" s="24"/>
      <c r="P20" s="26"/>
      <c r="Q20" s="33"/>
    </row>
    <row r="21" spans="2:17" ht="25.9" customHeight="1" thickBot="1" x14ac:dyDescent="0.3">
      <c r="B21" s="84"/>
      <c r="C21" s="67"/>
      <c r="D21" s="41"/>
      <c r="E21" s="42"/>
      <c r="F21" s="42"/>
      <c r="G21" s="42"/>
      <c r="H21" s="42"/>
      <c r="I21" s="42"/>
      <c r="J21" s="42"/>
      <c r="K21" s="43"/>
      <c r="L21" s="44"/>
      <c r="M21" s="44"/>
      <c r="N21" s="45"/>
      <c r="O21" s="45"/>
      <c r="P21" s="46"/>
      <c r="Q21" s="47"/>
    </row>
  </sheetData>
  <mergeCells count="23">
    <mergeCell ref="B3:G3"/>
    <mergeCell ref="Q3:Q5"/>
    <mergeCell ref="B7:G7"/>
    <mergeCell ref="Q7:Q8"/>
    <mergeCell ref="J1:K1"/>
    <mergeCell ref="H1:I1"/>
    <mergeCell ref="C1:G1"/>
    <mergeCell ref="B9:G9"/>
    <mergeCell ref="B10:C10"/>
    <mergeCell ref="E10:F10"/>
    <mergeCell ref="G10:I10"/>
    <mergeCell ref="J10:Q11"/>
    <mergeCell ref="B11:C11"/>
    <mergeCell ref="E11:H11"/>
    <mergeCell ref="E15:G15"/>
    <mergeCell ref="E17:I17"/>
    <mergeCell ref="E18:I20"/>
    <mergeCell ref="B12:I12"/>
    <mergeCell ref="B13:C13"/>
    <mergeCell ref="E13:G13"/>
    <mergeCell ref="H13:I13"/>
    <mergeCell ref="B14:C14"/>
    <mergeCell ref="E14:G14"/>
  </mergeCells>
  <conditionalFormatting sqref="E14">
    <cfRule type="cellIs" dxfId="27" priority="6" operator="lessThanOrEqual">
      <formula>$I$14</formula>
    </cfRule>
    <cfRule type="cellIs" dxfId="26" priority="7" operator="greaterThan">
      <formula>$I$14</formula>
    </cfRule>
  </conditionalFormatting>
  <conditionalFormatting sqref="C4:C6 C8">
    <cfRule type="cellIs" dxfId="25" priority="3" operator="equal">
      <formula>"Obligatoire"</formula>
    </cfRule>
  </conditionalFormatting>
  <dataValidations disablePrompts="1" count="1">
    <dataValidation type="list" allowBlank="1" showInputMessage="1" showErrorMessage="1" sqref="A4:A6 A8">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1"/>
  <ignoredErrors>
    <ignoredError sqref="K7"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G13"/>
  <sheetViews>
    <sheetView workbookViewId="0">
      <selection activeCell="E12" sqref="E12"/>
    </sheetView>
  </sheetViews>
  <sheetFormatPr baseColWidth="10" defaultRowHeight="15" x14ac:dyDescent="0.25"/>
  <cols>
    <col min="4" max="4" width="49.140625" bestFit="1" customWidth="1"/>
    <col min="5" max="5" width="16" bestFit="1" customWidth="1"/>
  </cols>
  <sheetData>
    <row r="1" spans="4:7" ht="21.75" thickTop="1" thickBot="1" x14ac:dyDescent="0.35">
      <c r="D1" s="238" t="s">
        <v>128</v>
      </c>
      <c r="E1" s="239"/>
      <c r="F1" s="244" t="str">
        <f>BILAN!B10</f>
        <v>NOM ?</v>
      </c>
      <c r="G1" s="245"/>
    </row>
    <row r="2" spans="4:7" ht="21" thickBot="1" x14ac:dyDescent="0.35">
      <c r="D2" s="242" t="s">
        <v>106</v>
      </c>
      <c r="E2" s="243"/>
      <c r="F2" s="246" t="str">
        <f>BILAN!B12</f>
        <v>PRENOM ?</v>
      </c>
      <c r="G2" s="247"/>
    </row>
    <row r="3" spans="4:7" ht="21" thickBot="1" x14ac:dyDescent="0.35">
      <c r="D3" s="240" t="s">
        <v>259</v>
      </c>
      <c r="E3" s="241"/>
      <c r="F3" s="248" t="str">
        <f>BILAN!B14</f>
        <v>?</v>
      </c>
      <c r="G3" s="247"/>
    </row>
    <row r="4" spans="4:7" ht="21" thickBot="1" x14ac:dyDescent="0.3">
      <c r="D4" s="233" t="s">
        <v>95</v>
      </c>
      <c r="E4" s="234"/>
      <c r="F4" s="234"/>
      <c r="G4" s="235"/>
    </row>
    <row r="5" spans="4:7" ht="42" customHeight="1" thickBot="1" x14ac:dyDescent="0.3">
      <c r="D5" s="236" t="s">
        <v>98</v>
      </c>
      <c r="E5" s="231"/>
      <c r="F5" s="231"/>
      <c r="G5" s="232"/>
    </row>
    <row r="6" spans="4:7" ht="21" thickBot="1" x14ac:dyDescent="0.3">
      <c r="D6" s="237" t="s">
        <v>99</v>
      </c>
      <c r="E6" s="231"/>
      <c r="F6" s="231"/>
      <c r="G6" s="232"/>
    </row>
    <row r="7" spans="4:7" ht="21" thickBot="1" x14ac:dyDescent="0.3">
      <c r="D7" s="237" t="s">
        <v>103</v>
      </c>
      <c r="E7" s="231"/>
      <c r="F7" s="231"/>
      <c r="G7" s="232"/>
    </row>
    <row r="8" spans="4:7" ht="21" thickBot="1" x14ac:dyDescent="0.3">
      <c r="D8" s="107" t="s">
        <v>100</v>
      </c>
      <c r="E8" s="108">
        <f>'Evaluation U51 RP'!F15</f>
        <v>0</v>
      </c>
      <c r="F8" s="231" t="s">
        <v>2</v>
      </c>
      <c r="G8" s="232"/>
    </row>
    <row r="9" spans="4:7" ht="21" thickBot="1" x14ac:dyDescent="0.3">
      <c r="D9" s="107" t="s">
        <v>102</v>
      </c>
      <c r="E9" s="108">
        <f>('Evaluation U51 SP'!E11:H11)*2</f>
        <v>0</v>
      </c>
      <c r="F9" s="231" t="s">
        <v>101</v>
      </c>
      <c r="G9" s="232"/>
    </row>
    <row r="10" spans="4:7" ht="21" thickBot="1" x14ac:dyDescent="0.3">
      <c r="D10" s="107" t="s">
        <v>104</v>
      </c>
      <c r="E10" s="108">
        <f>SUM(E8:E9)/3</f>
        <v>0</v>
      </c>
      <c r="F10" s="231" t="s">
        <v>2</v>
      </c>
      <c r="G10" s="232"/>
    </row>
    <row r="11" spans="4:7" ht="21" thickBot="1" x14ac:dyDescent="0.3">
      <c r="D11" s="107" t="s">
        <v>96</v>
      </c>
      <c r="E11" s="108">
        <f>E10*3</f>
        <v>0</v>
      </c>
      <c r="F11" s="231" t="s">
        <v>97</v>
      </c>
      <c r="G11" s="232"/>
    </row>
    <row r="12" spans="4:7" ht="24" thickBot="1" x14ac:dyDescent="0.3">
      <c r="D12" s="127" t="s">
        <v>105</v>
      </c>
      <c r="E12" s="128"/>
      <c r="F12" s="229" t="s">
        <v>97</v>
      </c>
      <c r="G12" s="230"/>
    </row>
    <row r="13" spans="4:7" ht="15.75" thickTop="1" x14ac:dyDescent="0.25"/>
  </sheetData>
  <mergeCells count="15">
    <mergeCell ref="D1:E1"/>
    <mergeCell ref="D3:E3"/>
    <mergeCell ref="D2:E2"/>
    <mergeCell ref="F1:G1"/>
    <mergeCell ref="F2:G2"/>
    <mergeCell ref="F3:G3"/>
    <mergeCell ref="F12:G12"/>
    <mergeCell ref="F11:G11"/>
    <mergeCell ref="D4:G4"/>
    <mergeCell ref="D5:G5"/>
    <mergeCell ref="D6:G6"/>
    <mergeCell ref="F8:G8"/>
    <mergeCell ref="F9:G9"/>
    <mergeCell ref="D7:G7"/>
    <mergeCell ref="F10:G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E44"/>
  <sheetViews>
    <sheetView zoomScale="30" zoomScaleNormal="30" workbookViewId="0">
      <selection activeCell="V35" sqref="V35"/>
    </sheetView>
  </sheetViews>
  <sheetFormatPr baseColWidth="10" defaultRowHeight="15" x14ac:dyDescent="0.25"/>
  <cols>
    <col min="1" max="1" width="10.140625" bestFit="1" customWidth="1"/>
    <col min="2" max="2" width="39.140625" bestFit="1" customWidth="1"/>
    <col min="3" max="3" width="10.5703125" customWidth="1"/>
    <col min="4" max="4" width="60.140625" customWidth="1"/>
    <col min="5" max="5" width="78" bestFit="1" customWidth="1"/>
  </cols>
  <sheetData>
    <row r="32" ht="15.75" thickBot="1" x14ac:dyDescent="0.3"/>
    <row r="33" spans="1:5" ht="26.25" thickBot="1" x14ac:dyDescent="0.3">
      <c r="A33" s="86" t="s">
        <v>53</v>
      </c>
      <c r="B33" s="87" t="s">
        <v>54</v>
      </c>
      <c r="C33" s="87" t="s">
        <v>53</v>
      </c>
      <c r="D33" s="87" t="s">
        <v>55</v>
      </c>
      <c r="E33" s="88" t="s">
        <v>0</v>
      </c>
    </row>
    <row r="34" spans="1:5" ht="46.5" x14ac:dyDescent="0.25">
      <c r="A34" s="251" t="s">
        <v>56</v>
      </c>
      <c r="B34" s="253" t="s">
        <v>57</v>
      </c>
      <c r="C34" s="89" t="s">
        <v>58</v>
      </c>
      <c r="D34" s="90" t="s">
        <v>59</v>
      </c>
      <c r="E34" s="91" t="s">
        <v>60</v>
      </c>
    </row>
    <row r="35" spans="1:5" ht="186" x14ac:dyDescent="0.25">
      <c r="A35" s="255"/>
      <c r="B35" s="256"/>
      <c r="C35" s="92" t="s">
        <v>61</v>
      </c>
      <c r="D35" s="93" t="s">
        <v>62</v>
      </c>
      <c r="E35" s="94" t="s">
        <v>63</v>
      </c>
    </row>
    <row r="36" spans="1:5" ht="186.75" thickBot="1" x14ac:dyDescent="0.3">
      <c r="A36" s="252"/>
      <c r="B36" s="254"/>
      <c r="C36" s="95" t="s">
        <v>64</v>
      </c>
      <c r="D36" s="96" t="s">
        <v>65</v>
      </c>
      <c r="E36" s="97" t="s">
        <v>66</v>
      </c>
    </row>
    <row r="37" spans="1:5" ht="162.75" x14ac:dyDescent="0.25">
      <c r="A37" s="249" t="s">
        <v>67</v>
      </c>
      <c r="B37" s="250" t="s">
        <v>68</v>
      </c>
      <c r="C37" s="98" t="s">
        <v>69</v>
      </c>
      <c r="D37" s="99" t="s">
        <v>70</v>
      </c>
      <c r="E37" s="100" t="s">
        <v>71</v>
      </c>
    </row>
    <row r="38" spans="1:5" ht="209.25" x14ac:dyDescent="0.25">
      <c r="A38" s="249"/>
      <c r="B38" s="250"/>
      <c r="C38" s="92" t="s">
        <v>72</v>
      </c>
      <c r="D38" s="93" t="s">
        <v>73</v>
      </c>
      <c r="E38" s="94" t="s">
        <v>74</v>
      </c>
    </row>
    <row r="39" spans="1:5" ht="162.75" x14ac:dyDescent="0.25">
      <c r="A39" s="249"/>
      <c r="B39" s="250"/>
      <c r="C39" s="92" t="s">
        <v>75</v>
      </c>
      <c r="D39" s="93" t="s">
        <v>76</v>
      </c>
      <c r="E39" s="94" t="s">
        <v>77</v>
      </c>
    </row>
    <row r="40" spans="1:5" ht="93" x14ac:dyDescent="0.25">
      <c r="A40" s="249"/>
      <c r="B40" s="250"/>
      <c r="C40" s="92" t="s">
        <v>78</v>
      </c>
      <c r="D40" s="93" t="s">
        <v>79</v>
      </c>
      <c r="E40" s="94" t="s">
        <v>80</v>
      </c>
    </row>
    <row r="41" spans="1:5" ht="93" x14ac:dyDescent="0.25">
      <c r="A41" s="249"/>
      <c r="B41" s="250"/>
      <c r="C41" s="92" t="s">
        <v>81</v>
      </c>
      <c r="D41" s="93" t="s">
        <v>82</v>
      </c>
      <c r="E41" s="94" t="s">
        <v>83</v>
      </c>
    </row>
    <row r="42" spans="1:5" ht="70.5" thickBot="1" x14ac:dyDescent="0.3">
      <c r="A42" s="249"/>
      <c r="B42" s="250"/>
      <c r="C42" s="101" t="s">
        <v>84</v>
      </c>
      <c r="D42" s="102" t="s">
        <v>85</v>
      </c>
      <c r="E42" s="103" t="s">
        <v>86</v>
      </c>
    </row>
    <row r="43" spans="1:5" ht="23.25" x14ac:dyDescent="0.25">
      <c r="A43" s="251" t="s">
        <v>87</v>
      </c>
      <c r="B43" s="253" t="s">
        <v>88</v>
      </c>
      <c r="C43" s="89" t="s">
        <v>89</v>
      </c>
      <c r="D43" s="90" t="s">
        <v>90</v>
      </c>
      <c r="E43" s="91" t="s">
        <v>91</v>
      </c>
    </row>
    <row r="44" spans="1:5" ht="163.5" thickBot="1" x14ac:dyDescent="0.3">
      <c r="A44" s="252"/>
      <c r="B44" s="254"/>
      <c r="C44" s="95" t="s">
        <v>92</v>
      </c>
      <c r="D44" s="96" t="s">
        <v>93</v>
      </c>
      <c r="E44" s="97" t="s">
        <v>94</v>
      </c>
    </row>
  </sheetData>
  <mergeCells count="6">
    <mergeCell ref="A37:A42"/>
    <mergeCell ref="B37:B42"/>
    <mergeCell ref="A43:A44"/>
    <mergeCell ref="B43:B44"/>
    <mergeCell ref="A34:A36"/>
    <mergeCell ref="B34:B3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6"/>
  <sheetViews>
    <sheetView showGridLines="0" zoomScale="70" zoomScaleNormal="70" zoomScaleSheetLayoutView="80" zoomScalePageLayoutView="60" workbookViewId="0">
      <pane ySplit="2" topLeftCell="A11" activePane="bottomLeft" state="frozenSplit"/>
      <selection activeCell="W20" sqref="W20"/>
      <selection pane="bottomLeft" activeCell="B17" sqref="B17"/>
    </sheetView>
  </sheetViews>
  <sheetFormatPr baseColWidth="10" defaultColWidth="11.5703125" defaultRowHeight="15" x14ac:dyDescent="0.25"/>
  <cols>
    <col min="1" max="1" width="17.28515625" style="11" hidden="1" customWidth="1"/>
    <col min="2" max="2" width="91.42578125" style="48" customWidth="1"/>
    <col min="3" max="3" width="17.5703125" style="50" customWidth="1"/>
    <col min="4" max="7" width="4.140625" style="11" customWidth="1"/>
    <col min="8" max="8" width="2.85546875" style="129" customWidth="1"/>
    <col min="9" max="9" width="14.42578125" style="50" bestFit="1" customWidth="1"/>
    <col min="10" max="10" width="16.7109375" style="48" bestFit="1" customWidth="1"/>
    <col min="11" max="11" width="16.5703125" style="51" bestFit="1" customWidth="1"/>
    <col min="12" max="12" width="4.7109375" style="52" hidden="1" customWidth="1"/>
    <col min="13" max="13" width="7.7109375" style="52" hidden="1" customWidth="1"/>
    <col min="14" max="14" width="2.42578125" style="11" hidden="1" customWidth="1"/>
    <col min="15" max="15" width="5.85546875" style="11" hidden="1" customWidth="1"/>
    <col min="16" max="16" width="12.140625" style="53" hidden="1" customWidth="1"/>
    <col min="17" max="17" width="76.42578125" style="11" customWidth="1"/>
    <col min="18" max="16384" width="11.5703125" style="11"/>
  </cols>
  <sheetData>
    <row r="1" spans="1:17" ht="75" customHeight="1" thickBot="1" x14ac:dyDescent="0.25">
      <c r="B1" s="69" t="s">
        <v>150</v>
      </c>
      <c r="C1" s="203" t="s">
        <v>127</v>
      </c>
      <c r="D1" s="204"/>
      <c r="E1" s="204"/>
      <c r="F1" s="204"/>
      <c r="G1" s="204"/>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140"/>
      <c r="I2" s="71" t="s">
        <v>20</v>
      </c>
      <c r="J2" s="72" t="s">
        <v>19</v>
      </c>
      <c r="K2" s="12" t="s">
        <v>22</v>
      </c>
      <c r="L2" s="13" t="s">
        <v>17</v>
      </c>
      <c r="M2" s="77" t="s">
        <v>18</v>
      </c>
      <c r="N2" s="14"/>
      <c r="O2" s="77" t="s">
        <v>34</v>
      </c>
      <c r="P2" s="77" t="s">
        <v>33</v>
      </c>
      <c r="Q2" s="16" t="s">
        <v>15</v>
      </c>
    </row>
    <row r="3" spans="1:17" s="17" customFormat="1" ht="15.75" x14ac:dyDescent="0.2">
      <c r="B3" s="169" t="s">
        <v>149</v>
      </c>
      <c r="C3" s="170"/>
      <c r="D3" s="172"/>
      <c r="E3" s="172"/>
      <c r="F3" s="172"/>
      <c r="G3" s="173"/>
      <c r="H3" s="139"/>
      <c r="I3" s="58">
        <v>0.2</v>
      </c>
      <c r="J3" s="59"/>
      <c r="K3" s="60">
        <f>SUM(K4:K5)</f>
        <v>0</v>
      </c>
      <c r="L3" s="18"/>
      <c r="M3" s="18"/>
      <c r="N3" s="14"/>
      <c r="O3" s="14"/>
      <c r="P3" s="15"/>
      <c r="Q3" s="222"/>
    </row>
    <row r="4" spans="1:17" ht="22.15" customHeight="1" x14ac:dyDescent="0.2">
      <c r="A4" s="76" t="s">
        <v>29</v>
      </c>
      <c r="B4" s="1" t="s">
        <v>148</v>
      </c>
      <c r="C4" s="78" t="str">
        <f>IF(A4="NON","","Obligatoire")</f>
        <v>Obligatoire</v>
      </c>
      <c r="D4" s="56"/>
      <c r="E4" s="56"/>
      <c r="F4" s="56"/>
      <c r="G4" s="57"/>
      <c r="H4" s="135" t="str">
        <f>(IF(L4="PB","◄",""))</f>
        <v>◄</v>
      </c>
      <c r="I4" s="19">
        <v>0.5</v>
      </c>
      <c r="J4" s="20">
        <f>IF(M4=0,0,I4/SUM(M$4:M$5))</f>
        <v>0.5</v>
      </c>
      <c r="K4" s="21">
        <f>IF(C4="Obligatoire",P4,IF(C4&lt;&gt;"X",P4,""))</f>
        <v>0</v>
      </c>
      <c r="L4" s="27" t="str">
        <f>IF(C4="Obligatoire",IF((COUNTBLANK(D4:G4)=3),"OK","PB"),IF(C4="",IF(COUNTBLANK(D4:G4)=3,"OK","PB"),"OK"))</f>
        <v>PB</v>
      </c>
      <c r="M4" s="23">
        <f>IF(A4="NON",(IF(C4="",I4,IF(C4="",0,))),IF(A4="OUI",I4))</f>
        <v>0.5</v>
      </c>
      <c r="N4" s="24"/>
      <c r="O4" s="83">
        <f>IF(E4&lt;&gt;"",1/3,0)+IF(F4&lt;&gt;"",2/3,0)+IF(G4&lt;&gt;"",1,0)</f>
        <v>0</v>
      </c>
      <c r="P4" s="53">
        <f>O4*J4*I$3*20</f>
        <v>0</v>
      </c>
      <c r="Q4" s="226"/>
    </row>
    <row r="5" spans="1:17" ht="22.15" customHeight="1" thickBot="1" x14ac:dyDescent="0.25">
      <c r="A5" s="76" t="s">
        <v>29</v>
      </c>
      <c r="B5" s="1" t="s">
        <v>147</v>
      </c>
      <c r="C5" s="78" t="str">
        <f>IF(A5="NON","","Obligatoire")</f>
        <v>Obligatoire</v>
      </c>
      <c r="D5" s="56"/>
      <c r="E5" s="56"/>
      <c r="F5" s="56"/>
      <c r="G5" s="57"/>
      <c r="H5" s="135" t="str">
        <f>(IF(L5="PB","◄",""))</f>
        <v>◄</v>
      </c>
      <c r="I5" s="19">
        <v>0.5</v>
      </c>
      <c r="J5" s="20">
        <f>IF(M5=0,0,I5/SUM(M$4:M$5))</f>
        <v>0.5</v>
      </c>
      <c r="K5" s="21">
        <f>IF(C5="Obligatoire",P5,IF(C5&lt;&gt;"X",P5,""))</f>
        <v>0</v>
      </c>
      <c r="L5" s="27" t="str">
        <f>IF(C5="Obligatoire",IF((COUNTBLANK(D5:G5)=3),"OK","PB"),IF(C5="",IF(COUNTBLANK(D5:G5)=3,"OK","PB"),"OK"))</f>
        <v>PB</v>
      </c>
      <c r="M5" s="23">
        <f>IF(A5="NON",(IF(C5="",I5,IF(C5="",0,))),IF(A5="OUI",I5))</f>
        <v>0.5</v>
      </c>
      <c r="N5" s="24"/>
      <c r="O5" s="83">
        <f>IF(E5&lt;&gt;"",1/3,0)+IF(F5&lt;&gt;"",2/3,0)+IF(G5&lt;&gt;"",1,0)</f>
        <v>0</v>
      </c>
      <c r="P5" s="53">
        <f>O5*J5*I$3*20</f>
        <v>0</v>
      </c>
      <c r="Q5" s="226"/>
    </row>
    <row r="6" spans="1:17" ht="15.75" x14ac:dyDescent="0.2">
      <c r="A6" s="76"/>
      <c r="B6" s="169" t="s">
        <v>146</v>
      </c>
      <c r="C6" s="170"/>
      <c r="D6" s="172"/>
      <c r="E6" s="172"/>
      <c r="F6" s="172"/>
      <c r="G6" s="173"/>
      <c r="H6" s="135"/>
      <c r="I6" s="58">
        <v>0.1</v>
      </c>
      <c r="J6" s="59"/>
      <c r="K6" s="60">
        <f>SUM(K7:K9)</f>
        <v>0</v>
      </c>
      <c r="L6" s="18"/>
      <c r="M6" s="18"/>
      <c r="N6" s="14"/>
      <c r="O6" s="14"/>
      <c r="P6" s="15"/>
      <c r="Q6" s="111"/>
    </row>
    <row r="7" spans="1:17" ht="34.5" customHeight="1" x14ac:dyDescent="0.2">
      <c r="A7" s="76" t="s">
        <v>29</v>
      </c>
      <c r="B7" s="1" t="s">
        <v>145</v>
      </c>
      <c r="C7" s="78" t="str">
        <f>IF(A7="NON","","Obligatoire")</f>
        <v>Obligatoire</v>
      </c>
      <c r="D7" s="56"/>
      <c r="E7" s="56"/>
      <c r="F7" s="56"/>
      <c r="G7" s="57"/>
      <c r="H7" s="135" t="str">
        <f>(IF(L7="PB","◄",""))</f>
        <v>◄</v>
      </c>
      <c r="I7" s="19">
        <v>0.5</v>
      </c>
      <c r="J7" s="20">
        <f>IF(M7=0,0,I7/SUM(M$4:M$5))</f>
        <v>0.5</v>
      </c>
      <c r="K7" s="21">
        <f>IF(C7="Obligatoire",P7,IF(C7&lt;&gt;"X",P7,""))</f>
        <v>0</v>
      </c>
      <c r="L7" s="27" t="str">
        <f>IF(C7="Obligatoire",IF((COUNTBLANK(D7:G7)=3),"OK","PB"),IF(C7="",IF(COUNTBLANK(D7:G7)=3,"OK","PB"),"OK"))</f>
        <v>PB</v>
      </c>
      <c r="M7" s="23">
        <f>IF(A7="NON",(IF(C7="",I7,IF(C7="",0,))),IF(A7="OUI",I7))</f>
        <v>0.5</v>
      </c>
      <c r="N7" s="24"/>
      <c r="O7" s="83">
        <f>IF(E7&lt;&gt;"",1/3,0)+IF(F7&lt;&gt;"",2/3,0)+IF(G7&lt;&gt;"",1,0)</f>
        <v>0</v>
      </c>
      <c r="P7" s="53">
        <f>O7*J7*I$6*20</f>
        <v>0</v>
      </c>
      <c r="Q7" s="111"/>
    </row>
    <row r="8" spans="1:17" ht="34.5" customHeight="1" x14ac:dyDescent="0.2">
      <c r="A8" s="76" t="s">
        <v>29</v>
      </c>
      <c r="B8" s="1" t="s">
        <v>144</v>
      </c>
      <c r="C8" s="78" t="str">
        <f>IF(A8="NON","","Obligatoire")</f>
        <v>Obligatoire</v>
      </c>
      <c r="D8" s="56"/>
      <c r="E8" s="56"/>
      <c r="F8" s="56"/>
      <c r="G8" s="57"/>
      <c r="H8" s="135" t="str">
        <f>(IF(L8="PB","◄",""))</f>
        <v>◄</v>
      </c>
      <c r="I8" s="19">
        <v>0.2</v>
      </c>
      <c r="J8" s="20">
        <f>IF(M8=0,0,I8/SUM(M$4:M$5))</f>
        <v>0.2</v>
      </c>
      <c r="K8" s="21">
        <f>IF(C8="Obligatoire",P8,IF(C8&lt;&gt;"X",P8,""))</f>
        <v>0</v>
      </c>
      <c r="L8" s="27" t="str">
        <f>IF(C8="Obligatoire",IF((COUNTBLANK(D8:G8)=3),"OK","PB"),IF(C8="",IF(COUNTBLANK(D8:G8)=3,"OK","PB"),"OK"))</f>
        <v>PB</v>
      </c>
      <c r="M8" s="23">
        <f>IF(A8="NON",(IF(C8="",I8,IF(C8="",0,))),IF(A8="OUI",I8))</f>
        <v>0.2</v>
      </c>
      <c r="N8" s="24"/>
      <c r="O8" s="83">
        <f>IF(E8&lt;&gt;"",1/3,0)+IF(F8&lt;&gt;"",2/3,0)+IF(G8&lt;&gt;"",1,0)</f>
        <v>0</v>
      </c>
      <c r="P8" s="53">
        <f>O8*J8*I$6*20</f>
        <v>0</v>
      </c>
      <c r="Q8" s="111"/>
    </row>
    <row r="9" spans="1:17" ht="34.5" customHeight="1" thickBot="1" x14ac:dyDescent="0.25">
      <c r="A9" s="76" t="s">
        <v>29</v>
      </c>
      <c r="B9" s="138" t="s">
        <v>143</v>
      </c>
      <c r="C9" s="104" t="str">
        <f>IF(A9="NON","","Obligatoire")</f>
        <v>Obligatoire</v>
      </c>
      <c r="D9" s="137"/>
      <c r="E9" s="137"/>
      <c r="F9" s="137"/>
      <c r="G9" s="136"/>
      <c r="H9" s="135" t="str">
        <f>(IF(L9="PB","◄",""))</f>
        <v>◄</v>
      </c>
      <c r="I9" s="19">
        <v>0.3</v>
      </c>
      <c r="J9" s="20">
        <f>IF(M9=0,0,I9/SUM(M$4:M$5))</f>
        <v>0.3</v>
      </c>
      <c r="K9" s="21">
        <f>IF(C9="Obligatoire",P9,IF(C9&lt;&gt;"X",P9,""))</f>
        <v>0</v>
      </c>
      <c r="L9" s="27" t="str">
        <f>IF(C9="Obligatoire",IF((COUNTBLANK(D9:G9)=3),"OK","PB"),IF(C9="",IF(COUNTBLANK(D9:G9)=3,"OK","PB"),"OK"))</f>
        <v>PB</v>
      </c>
      <c r="M9" s="23">
        <f>IF(A9="NON",(IF(C9="",I9,IF(C9="",0,))),IF(A9="OUI",I9))</f>
        <v>0.3</v>
      </c>
      <c r="N9" s="24"/>
      <c r="O9" s="83">
        <f>IF(E9&lt;&gt;"",1/3,0)+IF(F9&lt;&gt;"",2/3,0)+IF(G9&lt;&gt;"",1,0)</f>
        <v>0</v>
      </c>
      <c r="P9" s="53">
        <f>O9*J9*I$6*20</f>
        <v>0</v>
      </c>
      <c r="Q9" s="111"/>
    </row>
    <row r="10" spans="1:17" ht="15.75" x14ac:dyDescent="0.2">
      <c r="A10" s="76"/>
      <c r="B10" s="257" t="s">
        <v>142</v>
      </c>
      <c r="C10" s="171"/>
      <c r="D10" s="258"/>
      <c r="E10" s="258"/>
      <c r="F10" s="258"/>
      <c r="G10" s="259"/>
      <c r="H10" s="135"/>
      <c r="I10" s="61">
        <v>0.3</v>
      </c>
      <c r="J10" s="59"/>
      <c r="K10" s="60">
        <f>SUM(K11:K17)</f>
        <v>0</v>
      </c>
      <c r="L10" s="27"/>
      <c r="M10" s="27"/>
      <c r="N10" s="24"/>
      <c r="O10" s="83"/>
      <c r="Q10" s="220"/>
    </row>
    <row r="11" spans="1:17" ht="33" customHeight="1" x14ac:dyDescent="0.2">
      <c r="A11" s="76" t="s">
        <v>29</v>
      </c>
      <c r="B11" s="1" t="s">
        <v>141</v>
      </c>
      <c r="C11" s="78" t="str">
        <f t="shared" ref="C11:C17" si="0">IF(A11="NON","","Obligatoire")</f>
        <v>Obligatoire</v>
      </c>
      <c r="D11" s="56"/>
      <c r="E11" s="56"/>
      <c r="F11" s="56"/>
      <c r="G11" s="57"/>
      <c r="H11" s="135" t="str">
        <f t="shared" ref="H11:H17" si="1">(IF(L11="PB","◄",""))</f>
        <v>◄</v>
      </c>
      <c r="I11" s="19">
        <v>0.2</v>
      </c>
      <c r="J11" s="20">
        <f t="shared" ref="J11:J17" si="2">IF(M11=0,0,I11/SUM(M$11:M$17))</f>
        <v>0.2</v>
      </c>
      <c r="K11" s="21">
        <f t="shared" ref="K11:K17" si="3">IF(C11="Obligatoire",P11,IF(C11&lt;&gt;"X",P11,""))</f>
        <v>0</v>
      </c>
      <c r="L11" s="27" t="str">
        <f t="shared" ref="L11:L17" si="4">IF(C11="Obligatoire",IF((COUNTBLANK(D11:G11)=3),"OK","PB"),IF(C11="",IF(COUNTBLANK(D11:G11)=3,"OK","PB"),"OK"))</f>
        <v>PB</v>
      </c>
      <c r="M11" s="23">
        <f t="shared" ref="M11:M17" si="5">IF(A11="NON",(IF(C11="",I11,IF(C11="",0,))),IF(A11="OUI",I11))</f>
        <v>0.2</v>
      </c>
      <c r="N11" s="24"/>
      <c r="O11" s="83">
        <f t="shared" ref="O11:O17" si="6">IF(E11&lt;&gt;"",1/3,0)+IF(F11&lt;&gt;"",2/3,0)+IF(G11&lt;&gt;"",1,0)</f>
        <v>0</v>
      </c>
      <c r="P11" s="53">
        <f t="shared" ref="P11:P17" si="7">O11*J11*I$10*20</f>
        <v>0</v>
      </c>
      <c r="Q11" s="221"/>
    </row>
    <row r="12" spans="1:17" ht="22.15" customHeight="1" x14ac:dyDescent="0.2">
      <c r="A12" s="76" t="s">
        <v>29</v>
      </c>
      <c r="B12" s="1" t="s">
        <v>140</v>
      </c>
      <c r="C12" s="78" t="str">
        <f t="shared" si="0"/>
        <v>Obligatoire</v>
      </c>
      <c r="D12" s="56"/>
      <c r="E12" s="56"/>
      <c r="F12" s="56"/>
      <c r="G12" s="57"/>
      <c r="H12" s="135" t="str">
        <f t="shared" si="1"/>
        <v>◄</v>
      </c>
      <c r="I12" s="19">
        <v>0.2</v>
      </c>
      <c r="J12" s="20">
        <f t="shared" si="2"/>
        <v>0.2</v>
      </c>
      <c r="K12" s="21">
        <f t="shared" si="3"/>
        <v>0</v>
      </c>
      <c r="L12" s="27" t="str">
        <f t="shared" si="4"/>
        <v>PB</v>
      </c>
      <c r="M12" s="23">
        <f t="shared" si="5"/>
        <v>0.2</v>
      </c>
      <c r="N12" s="24"/>
      <c r="O12" s="83">
        <f t="shared" si="6"/>
        <v>0</v>
      </c>
      <c r="P12" s="53">
        <f t="shared" si="7"/>
        <v>0</v>
      </c>
      <c r="Q12" s="221"/>
    </row>
    <row r="13" spans="1:17" ht="22.15" customHeight="1" x14ac:dyDescent="0.2">
      <c r="A13" s="76" t="s">
        <v>29</v>
      </c>
      <c r="B13" s="1" t="s">
        <v>139</v>
      </c>
      <c r="C13" s="78" t="str">
        <f t="shared" si="0"/>
        <v>Obligatoire</v>
      </c>
      <c r="D13" s="56"/>
      <c r="E13" s="56"/>
      <c r="F13" s="56"/>
      <c r="G13" s="57"/>
      <c r="H13" s="135" t="str">
        <f t="shared" si="1"/>
        <v>◄</v>
      </c>
      <c r="I13" s="19">
        <v>0.15</v>
      </c>
      <c r="J13" s="20">
        <f t="shared" si="2"/>
        <v>0.15</v>
      </c>
      <c r="K13" s="21">
        <f t="shared" si="3"/>
        <v>0</v>
      </c>
      <c r="L13" s="27" t="str">
        <f t="shared" si="4"/>
        <v>PB</v>
      </c>
      <c r="M13" s="23">
        <f t="shared" si="5"/>
        <v>0.15</v>
      </c>
      <c r="N13" s="24"/>
      <c r="O13" s="83">
        <f t="shared" si="6"/>
        <v>0</v>
      </c>
      <c r="P13" s="53">
        <f t="shared" si="7"/>
        <v>0</v>
      </c>
      <c r="Q13" s="221"/>
    </row>
    <row r="14" spans="1:17" ht="22.15" customHeight="1" x14ac:dyDescent="0.2">
      <c r="A14" s="76" t="s">
        <v>29</v>
      </c>
      <c r="B14" s="1" t="s">
        <v>138</v>
      </c>
      <c r="C14" s="78" t="str">
        <f t="shared" si="0"/>
        <v>Obligatoire</v>
      </c>
      <c r="D14" s="56"/>
      <c r="E14" s="56"/>
      <c r="F14" s="56"/>
      <c r="G14" s="57"/>
      <c r="H14" s="135" t="str">
        <f t="shared" si="1"/>
        <v>◄</v>
      </c>
      <c r="I14" s="19">
        <v>0.1</v>
      </c>
      <c r="J14" s="20">
        <f t="shared" si="2"/>
        <v>0.1</v>
      </c>
      <c r="K14" s="21">
        <f t="shared" si="3"/>
        <v>0</v>
      </c>
      <c r="L14" s="27" t="str">
        <f t="shared" si="4"/>
        <v>PB</v>
      </c>
      <c r="M14" s="23">
        <f t="shared" si="5"/>
        <v>0.1</v>
      </c>
      <c r="N14" s="24"/>
      <c r="O14" s="83">
        <f t="shared" si="6"/>
        <v>0</v>
      </c>
      <c r="P14" s="53">
        <f t="shared" si="7"/>
        <v>0</v>
      </c>
      <c r="Q14" s="221"/>
    </row>
    <row r="15" spans="1:17" ht="22.15" customHeight="1" x14ac:dyDescent="0.2">
      <c r="A15" s="76" t="s">
        <v>29</v>
      </c>
      <c r="B15" s="1" t="s">
        <v>137</v>
      </c>
      <c r="C15" s="78" t="str">
        <f t="shared" si="0"/>
        <v>Obligatoire</v>
      </c>
      <c r="D15" s="56"/>
      <c r="E15" s="56"/>
      <c r="F15" s="56"/>
      <c r="G15" s="57"/>
      <c r="H15" s="135" t="str">
        <f t="shared" si="1"/>
        <v>◄</v>
      </c>
      <c r="I15" s="25">
        <v>0.1</v>
      </c>
      <c r="J15" s="20">
        <f t="shared" si="2"/>
        <v>0.1</v>
      </c>
      <c r="K15" s="21">
        <f t="shared" si="3"/>
        <v>0</v>
      </c>
      <c r="L15" s="27" t="str">
        <f t="shared" si="4"/>
        <v>PB</v>
      </c>
      <c r="M15" s="23">
        <f t="shared" si="5"/>
        <v>0.1</v>
      </c>
      <c r="N15" s="24"/>
      <c r="O15" s="83">
        <f t="shared" si="6"/>
        <v>0</v>
      </c>
      <c r="P15" s="53">
        <f t="shared" si="7"/>
        <v>0</v>
      </c>
      <c r="Q15" s="221"/>
    </row>
    <row r="16" spans="1:17" ht="22.15" customHeight="1" x14ac:dyDescent="0.2">
      <c r="A16" s="76" t="s">
        <v>29</v>
      </c>
      <c r="B16" s="1" t="s">
        <v>136</v>
      </c>
      <c r="C16" s="78" t="str">
        <f t="shared" si="0"/>
        <v>Obligatoire</v>
      </c>
      <c r="D16" s="56"/>
      <c r="E16" s="56"/>
      <c r="F16" s="56"/>
      <c r="G16" s="57"/>
      <c r="H16" s="135" t="str">
        <f t="shared" si="1"/>
        <v>◄</v>
      </c>
      <c r="I16" s="25">
        <v>0.15</v>
      </c>
      <c r="J16" s="20">
        <f t="shared" si="2"/>
        <v>0.15</v>
      </c>
      <c r="K16" s="21">
        <f t="shared" si="3"/>
        <v>0</v>
      </c>
      <c r="L16" s="27" t="str">
        <f t="shared" si="4"/>
        <v>PB</v>
      </c>
      <c r="M16" s="23">
        <f t="shared" si="5"/>
        <v>0.15</v>
      </c>
      <c r="N16" s="24"/>
      <c r="O16" s="83">
        <f t="shared" si="6"/>
        <v>0</v>
      </c>
      <c r="P16" s="53">
        <f t="shared" si="7"/>
        <v>0</v>
      </c>
      <c r="Q16" s="221"/>
    </row>
    <row r="17" spans="1:17" ht="22.15" customHeight="1" thickBot="1" x14ac:dyDescent="0.25">
      <c r="A17" s="76" t="s">
        <v>29</v>
      </c>
      <c r="B17" s="1" t="s">
        <v>135</v>
      </c>
      <c r="C17" s="78" t="str">
        <f t="shared" si="0"/>
        <v>Obligatoire</v>
      </c>
      <c r="D17" s="56"/>
      <c r="E17" s="56"/>
      <c r="F17" s="56"/>
      <c r="G17" s="57"/>
      <c r="H17" s="135" t="str">
        <f t="shared" si="1"/>
        <v>◄</v>
      </c>
      <c r="I17" s="25">
        <v>0.1</v>
      </c>
      <c r="J17" s="20">
        <f t="shared" si="2"/>
        <v>0.1</v>
      </c>
      <c r="K17" s="21">
        <f t="shared" si="3"/>
        <v>0</v>
      </c>
      <c r="L17" s="27" t="str">
        <f t="shared" si="4"/>
        <v>PB</v>
      </c>
      <c r="M17" s="23">
        <f t="shared" si="5"/>
        <v>0.1</v>
      </c>
      <c r="N17" s="24"/>
      <c r="O17" s="83">
        <f t="shared" si="6"/>
        <v>0</v>
      </c>
      <c r="P17" s="53">
        <f t="shared" si="7"/>
        <v>0</v>
      </c>
      <c r="Q17" s="221"/>
    </row>
    <row r="18" spans="1:17" ht="15.75" x14ac:dyDescent="0.2">
      <c r="A18" s="76"/>
      <c r="B18" s="169" t="s">
        <v>134</v>
      </c>
      <c r="C18" s="172"/>
      <c r="D18" s="172"/>
      <c r="E18" s="172"/>
      <c r="F18" s="172"/>
      <c r="G18" s="173"/>
      <c r="H18" s="135"/>
      <c r="I18" s="61">
        <v>0.1</v>
      </c>
      <c r="J18" s="59"/>
      <c r="K18" s="60">
        <f>SUM(K19)</f>
        <v>0</v>
      </c>
      <c r="L18" s="27"/>
      <c r="M18" s="27"/>
      <c r="N18" s="24"/>
      <c r="O18" s="83"/>
      <c r="Q18" s="220"/>
    </row>
    <row r="19" spans="1:17" ht="22.15" customHeight="1" thickBot="1" x14ac:dyDescent="0.25">
      <c r="A19" s="76" t="s">
        <v>29</v>
      </c>
      <c r="B19" s="1" t="s">
        <v>133</v>
      </c>
      <c r="C19" s="78" t="str">
        <f>IF(A19="NON","","Obligatoire")</f>
        <v>Obligatoire</v>
      </c>
      <c r="D19" s="56"/>
      <c r="E19" s="56"/>
      <c r="F19" s="56"/>
      <c r="G19" s="57"/>
      <c r="H19" s="135" t="str">
        <f>(IF(L19="PB","◄",""))</f>
        <v>◄</v>
      </c>
      <c r="I19" s="19">
        <v>1</v>
      </c>
      <c r="J19" s="20">
        <f>IF(M19=0,0,I19/SUM(M$19))</f>
        <v>1</v>
      </c>
      <c r="K19" s="21">
        <f>IF(C19="Obligatoire",P19,IF(C19&lt;&gt;"X",P19,""))</f>
        <v>0</v>
      </c>
      <c r="L19" s="27" t="str">
        <f>IF(C19="Obligatoire",IF((COUNTBLANK(D19:G19)=3),"OK","PB"),IF(C19="",IF(COUNTBLANK(D19:G19)=3,"OK","PB"),"OK"))</f>
        <v>PB</v>
      </c>
      <c r="M19" s="23">
        <f>IF(A19="NON",(IF(C19="",I19,IF(C19="",0,))),IF(A19="OUI",I19))</f>
        <v>1</v>
      </c>
      <c r="N19" s="24"/>
      <c r="O19" s="83">
        <f>IF(E19&lt;&gt;"",1/3,0)+IF(F19&lt;&gt;"",2/3,0)+IF(G19&lt;&gt;"",1,0)</f>
        <v>0</v>
      </c>
      <c r="P19" s="53">
        <f>O19*J19*I$18*20</f>
        <v>0</v>
      </c>
      <c r="Q19" s="221"/>
    </row>
    <row r="20" spans="1:17" ht="15.75" x14ac:dyDescent="0.2">
      <c r="A20" s="76"/>
      <c r="B20" s="169" t="s">
        <v>132</v>
      </c>
      <c r="C20" s="172"/>
      <c r="D20" s="172"/>
      <c r="E20" s="172"/>
      <c r="F20" s="172"/>
      <c r="G20" s="173"/>
      <c r="H20" s="135"/>
      <c r="I20" s="61">
        <v>0.1</v>
      </c>
      <c r="J20" s="59"/>
      <c r="K20" s="60">
        <f>SUM(K21:K21)</f>
        <v>0</v>
      </c>
      <c r="L20" s="27"/>
      <c r="M20" s="27"/>
      <c r="N20" s="24"/>
      <c r="O20" s="83"/>
      <c r="Q20" s="222"/>
    </row>
    <row r="21" spans="1:17" ht="39.75" customHeight="1" thickBot="1" x14ac:dyDescent="0.25">
      <c r="A21" s="76" t="s">
        <v>29</v>
      </c>
      <c r="B21" s="1" t="s">
        <v>131</v>
      </c>
      <c r="C21" s="78" t="str">
        <f>IF(A21="NON","","Obligatoire")</f>
        <v>Obligatoire</v>
      </c>
      <c r="D21" s="56"/>
      <c r="E21" s="56"/>
      <c r="F21" s="56"/>
      <c r="G21" s="57"/>
      <c r="H21" s="135" t="str">
        <f>(IF(L21="PB","◄",""))</f>
        <v>◄</v>
      </c>
      <c r="I21" s="28">
        <v>1</v>
      </c>
      <c r="J21" s="20">
        <f>IF(M21=0,0,I21/SUM(M$23:M$23))</f>
        <v>1</v>
      </c>
      <c r="K21" s="21">
        <f>IF(C21="Obligatoire",P21,IF(C21&lt;&gt;"X",P21,""))</f>
        <v>0</v>
      </c>
      <c r="L21" s="27" t="str">
        <f>IF(C21="Obligatoire",IF((COUNTBLANK(D21:G21)=3),"OK","PB"),IF(C21="",IF(COUNTBLANK(D21:G21)=3,"OK","PB"),"OK"))</f>
        <v>PB</v>
      </c>
      <c r="M21" s="23">
        <f>IF(A21="NON",(IF(C21="",I21,IF(C21="",0,))),IF(A21="OUI",I21))</f>
        <v>1</v>
      </c>
      <c r="N21" s="24"/>
      <c r="O21" s="83">
        <f>IF(E21&lt;&gt;"",1/3,0)+IF(F21&lt;&gt;"",2/3,0)+IF(G21&lt;&gt;"",1,0)</f>
        <v>0</v>
      </c>
      <c r="P21" s="53">
        <f>O21*J21*I$20*20</f>
        <v>0</v>
      </c>
      <c r="Q21" s="226"/>
    </row>
    <row r="22" spans="1:17" ht="15.75" x14ac:dyDescent="0.2">
      <c r="A22" s="76"/>
      <c r="B22" s="169" t="s">
        <v>130</v>
      </c>
      <c r="C22" s="172"/>
      <c r="D22" s="172"/>
      <c r="E22" s="172"/>
      <c r="F22" s="172"/>
      <c r="G22" s="173"/>
      <c r="H22" s="135"/>
      <c r="I22" s="61">
        <v>0.2</v>
      </c>
      <c r="J22" s="59"/>
      <c r="K22" s="60">
        <f>SUM(K23:K23)</f>
        <v>0</v>
      </c>
      <c r="L22" s="27"/>
      <c r="M22" s="27"/>
      <c r="N22" s="24"/>
      <c r="O22" s="83"/>
      <c r="Q22" s="222"/>
    </row>
    <row r="23" spans="1:17" ht="22.15" customHeight="1" thickBot="1" x14ac:dyDescent="0.25">
      <c r="A23" s="76" t="s">
        <v>29</v>
      </c>
      <c r="B23" s="1" t="s">
        <v>129</v>
      </c>
      <c r="C23" s="78" t="str">
        <f>IF(A23="NON","","Obligatoire")</f>
        <v>Obligatoire</v>
      </c>
      <c r="D23" s="56"/>
      <c r="E23" s="56"/>
      <c r="F23" s="56"/>
      <c r="G23" s="57"/>
      <c r="H23" s="135" t="str">
        <f>(IF(L23="PB","◄",""))</f>
        <v>◄</v>
      </c>
      <c r="I23" s="28">
        <v>1</v>
      </c>
      <c r="J23" s="20">
        <f>IF(M23=0,0,I23/SUM(M$23:M$23))</f>
        <v>1</v>
      </c>
      <c r="K23" s="21">
        <f>IF(C23="Obligatoire",P23,IF(C23&lt;&gt;"X",P23,""))</f>
        <v>0</v>
      </c>
      <c r="L23" s="27" t="str">
        <f>IF(C23="Obligatoire",IF((COUNTBLANK(D23:G23)=3),"OK","PB"),IF(C23="",IF(COUNTBLANK(D23:G23)=3,"OK","PB"),"OK"))</f>
        <v>PB</v>
      </c>
      <c r="M23" s="23">
        <f>IF(A23="NON",(IF(C23="",I23,IF(C23="",0,))),IF(A23="OUI",I23))</f>
        <v>1</v>
      </c>
      <c r="N23" s="24"/>
      <c r="O23" s="83">
        <f>IF(E23&lt;&gt;"",1/3,0)+IF(F23&lt;&gt;"",2/3,0)+IF(G23&lt;&gt;"",1,0)</f>
        <v>0</v>
      </c>
      <c r="P23" s="53">
        <f>O23*J23*I$22*20</f>
        <v>0</v>
      </c>
      <c r="Q23" s="223"/>
    </row>
    <row r="24" spans="1:17" ht="37.5" customHeight="1" thickBot="1" x14ac:dyDescent="0.3">
      <c r="A24" s="76"/>
      <c r="B24" s="195" t="s">
        <v>23</v>
      </c>
      <c r="C24" s="196"/>
      <c r="D24" s="196"/>
      <c r="E24" s="196"/>
      <c r="F24" s="196"/>
      <c r="G24" s="196"/>
      <c r="H24" s="134"/>
      <c r="I24" s="30"/>
      <c r="J24" s="31"/>
      <c r="K24" s="32"/>
      <c r="L24" s="22"/>
      <c r="M24" s="22"/>
      <c r="N24" s="24"/>
      <c r="O24" s="24"/>
      <c r="P24" s="26"/>
      <c r="Q24" s="33"/>
    </row>
    <row r="25" spans="1:17" ht="16.5" thickBot="1" x14ac:dyDescent="0.25">
      <c r="A25" s="76"/>
      <c r="B25" s="197" t="s">
        <v>7</v>
      </c>
      <c r="C25" s="198"/>
      <c r="D25" s="34"/>
      <c r="E25" s="182">
        <f>K22+K10+K3+K18+K20+K6</f>
        <v>0</v>
      </c>
      <c r="F25" s="183"/>
      <c r="G25" s="184" t="s">
        <v>1</v>
      </c>
      <c r="H25" s="184"/>
      <c r="I25" s="185"/>
      <c r="J25" s="205" t="s">
        <v>27</v>
      </c>
      <c r="K25" s="205"/>
      <c r="L25" s="205"/>
      <c r="M25" s="205"/>
      <c r="N25" s="205"/>
      <c r="O25" s="205"/>
      <c r="P25" s="205"/>
      <c r="Q25" s="206"/>
    </row>
    <row r="26" spans="1:17" ht="40.15" customHeight="1" thickBot="1" x14ac:dyDescent="0.25">
      <c r="B26" s="199" t="s">
        <v>24</v>
      </c>
      <c r="C26" s="200"/>
      <c r="D26" s="34"/>
      <c r="E26" s="207"/>
      <c r="F26" s="208"/>
      <c r="G26" s="208"/>
      <c r="H26" s="208"/>
      <c r="I26" s="55" t="s">
        <v>2</v>
      </c>
      <c r="J26" s="205"/>
      <c r="K26" s="205"/>
      <c r="L26" s="205"/>
      <c r="M26" s="205"/>
      <c r="N26" s="205"/>
      <c r="O26" s="205"/>
      <c r="P26" s="205"/>
      <c r="Q26" s="206"/>
    </row>
    <row r="27" spans="1:17" ht="15.75" thickBot="1" x14ac:dyDescent="0.3">
      <c r="B27" s="180"/>
      <c r="C27" s="181"/>
      <c r="D27" s="181"/>
      <c r="E27" s="181"/>
      <c r="F27" s="181"/>
      <c r="G27" s="181"/>
      <c r="H27" s="181"/>
      <c r="I27" s="181"/>
      <c r="J27" s="31"/>
      <c r="K27" s="32"/>
      <c r="L27" s="22"/>
      <c r="M27" s="22"/>
      <c r="N27" s="24"/>
      <c r="O27" s="24"/>
      <c r="P27" s="26"/>
      <c r="Q27" s="33"/>
    </row>
    <row r="28" spans="1:17" ht="21.75" customHeight="1" x14ac:dyDescent="0.25">
      <c r="B28" s="174" t="s">
        <v>3</v>
      </c>
      <c r="C28" s="176"/>
      <c r="D28" s="35"/>
      <c r="E28" s="214" t="s">
        <v>21</v>
      </c>
      <c r="F28" s="215"/>
      <c r="G28" s="215"/>
      <c r="H28" s="201" t="s">
        <v>30</v>
      </c>
      <c r="I28" s="202"/>
      <c r="J28" s="31"/>
      <c r="K28" s="32"/>
      <c r="L28" s="22"/>
      <c r="M28" s="22"/>
      <c r="N28" s="24"/>
      <c r="O28" s="24"/>
      <c r="P28" s="26"/>
      <c r="Q28" s="33"/>
    </row>
    <row r="29" spans="1:17" ht="84.6" customHeight="1" thickBot="1" x14ac:dyDescent="0.3">
      <c r="B29" s="177" t="s">
        <v>26</v>
      </c>
      <c r="C29" s="179"/>
      <c r="D29" s="35"/>
      <c r="E29" s="216">
        <f>SUM(M23:M23)*I22+SUM(M19)*I18+SUM(M11:M17)*I10+SUM(M4:M5)*I3+SUM(M21:M21)*I20+SUM(M7:M9)*I6</f>
        <v>1</v>
      </c>
      <c r="F29" s="217"/>
      <c r="G29" s="217"/>
      <c r="H29" s="133"/>
      <c r="I29" s="81">
        <v>0.6</v>
      </c>
      <c r="J29" s="31"/>
      <c r="K29" s="32"/>
      <c r="L29" s="22"/>
      <c r="M29" s="22"/>
      <c r="N29" s="24"/>
      <c r="O29" s="24"/>
      <c r="P29" s="26"/>
      <c r="Q29" s="33"/>
    </row>
    <row r="30" spans="1:17" ht="19.899999999999999" customHeight="1" thickBot="1" x14ac:dyDescent="0.3">
      <c r="B30" s="36"/>
      <c r="C30" s="37"/>
      <c r="D30" s="37"/>
      <c r="E30" s="218" t="str">
        <f>IF(E29&gt;I29,"CORRECT","INCORRECT")</f>
        <v>CORRECT</v>
      </c>
      <c r="F30" s="219"/>
      <c r="G30" s="219"/>
      <c r="H30" s="132"/>
      <c r="I30" s="82" t="s">
        <v>31</v>
      </c>
      <c r="J30" s="31"/>
      <c r="K30" s="32"/>
      <c r="L30" s="22"/>
      <c r="M30" s="22"/>
      <c r="N30" s="24"/>
      <c r="O30" s="24"/>
      <c r="P30" s="26"/>
      <c r="Q30" s="33"/>
    </row>
    <row r="31" spans="1:17" ht="22.5" customHeight="1" thickBot="1" x14ac:dyDescent="0.3">
      <c r="B31" s="109" t="s">
        <v>4</v>
      </c>
      <c r="C31" s="54" t="s">
        <v>5</v>
      </c>
      <c r="D31" s="38"/>
      <c r="F31" s="39"/>
      <c r="G31" s="39"/>
      <c r="H31" s="131"/>
      <c r="I31" s="24"/>
      <c r="J31" s="31"/>
      <c r="K31" s="32"/>
      <c r="L31" s="22"/>
      <c r="M31" s="22"/>
      <c r="N31" s="24"/>
      <c r="O31" s="24"/>
      <c r="P31" s="26"/>
      <c r="Q31" s="33"/>
    </row>
    <row r="32" spans="1:17" ht="25.9" customHeight="1" thickBot="1" x14ac:dyDescent="0.3">
      <c r="B32" s="63"/>
      <c r="C32" s="65"/>
      <c r="D32" s="40"/>
      <c r="E32" s="209" t="s">
        <v>6</v>
      </c>
      <c r="F32" s="210"/>
      <c r="G32" s="210"/>
      <c r="H32" s="210"/>
      <c r="I32" s="211"/>
      <c r="J32" s="31"/>
      <c r="K32" s="32"/>
      <c r="L32" s="22"/>
      <c r="M32" s="22"/>
      <c r="N32" s="24"/>
      <c r="O32" s="24"/>
      <c r="P32" s="26"/>
      <c r="Q32" s="33"/>
    </row>
    <row r="33" spans="2:17" ht="25.9" customHeight="1" x14ac:dyDescent="0.25">
      <c r="B33" s="63"/>
      <c r="C33" s="65"/>
      <c r="D33" s="40"/>
      <c r="E33" s="186"/>
      <c r="F33" s="187"/>
      <c r="G33" s="187"/>
      <c r="H33" s="187"/>
      <c r="I33" s="188"/>
      <c r="J33" s="31"/>
      <c r="K33" s="32"/>
      <c r="L33" s="22"/>
      <c r="M33" s="22"/>
      <c r="N33" s="24"/>
      <c r="O33" s="24"/>
      <c r="P33" s="26"/>
      <c r="Q33" s="33"/>
    </row>
    <row r="34" spans="2:17" ht="25.9" customHeight="1" x14ac:dyDescent="0.25">
      <c r="B34" s="63"/>
      <c r="C34" s="65"/>
      <c r="D34" s="40"/>
      <c r="E34" s="189"/>
      <c r="F34" s="190"/>
      <c r="G34" s="190"/>
      <c r="H34" s="190"/>
      <c r="I34" s="191"/>
      <c r="J34" s="31"/>
      <c r="K34" s="32"/>
      <c r="L34" s="22"/>
      <c r="M34" s="22"/>
      <c r="N34" s="24"/>
      <c r="O34" s="24"/>
      <c r="P34" s="26"/>
      <c r="Q34" s="33"/>
    </row>
    <row r="35" spans="2:17" ht="25.9" customHeight="1" thickBot="1" x14ac:dyDescent="0.3">
      <c r="B35" s="63"/>
      <c r="C35" s="65"/>
      <c r="D35" s="40"/>
      <c r="E35" s="192"/>
      <c r="F35" s="193"/>
      <c r="G35" s="193"/>
      <c r="H35" s="193"/>
      <c r="I35" s="194"/>
      <c r="J35" s="31"/>
      <c r="K35" s="32"/>
      <c r="L35" s="22"/>
      <c r="M35" s="22"/>
      <c r="N35" s="24"/>
      <c r="O35" s="24"/>
      <c r="P35" s="26"/>
      <c r="Q35" s="33"/>
    </row>
    <row r="36" spans="2:17" ht="25.9" customHeight="1" thickBot="1" x14ac:dyDescent="0.3">
      <c r="B36" s="110"/>
      <c r="C36" s="67"/>
      <c r="D36" s="41"/>
      <c r="E36" s="42"/>
      <c r="F36" s="42"/>
      <c r="G36" s="42"/>
      <c r="H36" s="130"/>
      <c r="I36" s="42"/>
      <c r="J36" s="42"/>
      <c r="K36" s="43"/>
      <c r="L36" s="44"/>
      <c r="M36" s="44"/>
      <c r="N36" s="45"/>
      <c r="O36" s="45"/>
      <c r="P36" s="46"/>
      <c r="Q36" s="47"/>
    </row>
  </sheetData>
  <mergeCells count="30">
    <mergeCell ref="J1:K1"/>
    <mergeCell ref="H1:I1"/>
    <mergeCell ref="C1:G1"/>
    <mergeCell ref="E32:I32"/>
    <mergeCell ref="B3:G3"/>
    <mergeCell ref="B18:G18"/>
    <mergeCell ref="E28:G28"/>
    <mergeCell ref="E29:G29"/>
    <mergeCell ref="E30:G30"/>
    <mergeCell ref="B20:G20"/>
    <mergeCell ref="B29:C29"/>
    <mergeCell ref="B27:I27"/>
    <mergeCell ref="B6:G6"/>
    <mergeCell ref="J25:Q26"/>
    <mergeCell ref="E26:H26"/>
    <mergeCell ref="Q3:Q5"/>
    <mergeCell ref="Q10:Q17"/>
    <mergeCell ref="Q18:Q19"/>
    <mergeCell ref="Q22:Q23"/>
    <mergeCell ref="B10:G10"/>
    <mergeCell ref="B22:G22"/>
    <mergeCell ref="Q20:Q21"/>
    <mergeCell ref="E25:F25"/>
    <mergeCell ref="G25:I25"/>
    <mergeCell ref="E33:I35"/>
    <mergeCell ref="B24:G24"/>
    <mergeCell ref="B25:C25"/>
    <mergeCell ref="B26:C26"/>
    <mergeCell ref="H28:I28"/>
    <mergeCell ref="B28:C28"/>
  </mergeCells>
  <conditionalFormatting sqref="E29">
    <cfRule type="cellIs" dxfId="24" priority="4" operator="lessThanOrEqual">
      <formula>$I$29</formula>
    </cfRule>
    <cfRule type="cellIs" dxfId="23" priority="5" operator="greaterThan">
      <formula>$I$29</formula>
    </cfRule>
  </conditionalFormatting>
  <conditionalFormatting sqref="C19 C11:C17 C7:C9 C4:C5">
    <cfRule type="cellIs" dxfId="22" priority="3" operator="equal">
      <formula>"Obligatoire"</formula>
    </cfRule>
  </conditionalFormatting>
  <conditionalFormatting sqref="C23">
    <cfRule type="cellIs" dxfId="21" priority="2" operator="equal">
      <formula>"Obligatoire"</formula>
    </cfRule>
  </conditionalFormatting>
  <conditionalFormatting sqref="C21">
    <cfRule type="cellIs" dxfId="20" priority="1" operator="equal">
      <formula>"Obligatoire"</formula>
    </cfRule>
  </conditionalFormatting>
  <dataValidations count="1">
    <dataValidation type="list" allowBlank="1" showInputMessage="1" showErrorMessage="1" sqref="A23 A21 A19 A11:A17 A4:A9">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0"/>
  <sheetViews>
    <sheetView zoomScale="55" zoomScaleNormal="55" zoomScaleSheetLayoutView="80" zoomScalePageLayoutView="60" workbookViewId="0">
      <pane ySplit="2" topLeftCell="A3" activePane="bottomLeft" state="frozenSplit"/>
      <selection activeCell="W20" sqref="W20"/>
      <selection pane="bottomLeft" activeCell="C1" sqref="C1:G1"/>
    </sheetView>
  </sheetViews>
  <sheetFormatPr baseColWidth="10" defaultColWidth="11.5703125" defaultRowHeight="15" x14ac:dyDescent="0.25"/>
  <cols>
    <col min="1" max="1" width="16.42578125" style="11" hidden="1" customWidth="1"/>
    <col min="2" max="2" width="104.7109375" style="48" customWidth="1"/>
    <col min="3" max="3" width="17.5703125" style="50" customWidth="1"/>
    <col min="4" max="7" width="4.140625" style="11" customWidth="1"/>
    <col min="8" max="8" width="2.85546875" style="24" customWidth="1"/>
    <col min="9" max="9" width="14.42578125" style="50" customWidth="1"/>
    <col min="10" max="10" width="16.7109375" style="48" bestFit="1" customWidth="1"/>
    <col min="11" max="11" width="12.5703125" style="51" bestFit="1" customWidth="1"/>
    <col min="12" max="12" width="4.7109375" style="52" hidden="1" customWidth="1"/>
    <col min="13" max="13" width="7.7109375" style="52" hidden="1" customWidth="1"/>
    <col min="14" max="14" width="2.42578125" style="11" hidden="1" customWidth="1"/>
    <col min="15" max="15" width="5.85546875" style="11" hidden="1" customWidth="1"/>
    <col min="16" max="16" width="12.140625" style="53" hidden="1" customWidth="1"/>
    <col min="17" max="17" width="76.42578125" style="11" customWidth="1"/>
    <col min="18" max="16384" width="11.5703125" style="11"/>
  </cols>
  <sheetData>
    <row r="1" spans="1:17" ht="75" customHeight="1" thickBot="1" x14ac:dyDescent="0.25">
      <c r="B1" s="69" t="s">
        <v>162</v>
      </c>
      <c r="C1" s="203" t="s">
        <v>258</v>
      </c>
      <c r="D1" s="204"/>
      <c r="E1" s="204"/>
      <c r="F1" s="204"/>
      <c r="G1" s="204"/>
      <c r="H1" s="224" t="str">
        <f>BILAN!B10</f>
        <v>NOM ?</v>
      </c>
      <c r="I1" s="224"/>
      <c r="J1" s="224" t="str">
        <f>BILAN!B12</f>
        <v>PRENOM ?</v>
      </c>
      <c r="K1" s="228"/>
      <c r="L1" s="8"/>
      <c r="M1" s="8"/>
      <c r="N1" s="9"/>
      <c r="O1" s="9"/>
      <c r="P1" s="10"/>
      <c r="Q1" s="69" t="str">
        <f>BILAN!B14</f>
        <v>?</v>
      </c>
    </row>
    <row r="2" spans="1:17" s="17" customFormat="1" ht="32.25" customHeight="1" thickBot="1" x14ac:dyDescent="0.3">
      <c r="A2" s="12" t="s">
        <v>28</v>
      </c>
      <c r="B2" s="3" t="s">
        <v>32</v>
      </c>
      <c r="C2" s="5" t="s">
        <v>16</v>
      </c>
      <c r="D2" s="5">
        <v>0</v>
      </c>
      <c r="E2" s="5">
        <v>1</v>
      </c>
      <c r="F2" s="5">
        <v>2</v>
      </c>
      <c r="G2" s="6">
        <v>3</v>
      </c>
      <c r="H2" s="70"/>
      <c r="I2" s="71" t="s">
        <v>20</v>
      </c>
      <c r="J2" s="72" t="s">
        <v>19</v>
      </c>
      <c r="K2" s="12" t="s">
        <v>22</v>
      </c>
      <c r="L2" s="13" t="s">
        <v>17</v>
      </c>
      <c r="M2" s="77" t="s">
        <v>18</v>
      </c>
      <c r="N2" s="14"/>
      <c r="O2" s="77" t="s">
        <v>34</v>
      </c>
      <c r="P2" s="77" t="s">
        <v>33</v>
      </c>
      <c r="Q2" s="16" t="s">
        <v>15</v>
      </c>
    </row>
    <row r="3" spans="1:17" s="17" customFormat="1" ht="22.15" customHeight="1" x14ac:dyDescent="0.2">
      <c r="B3" s="169" t="s">
        <v>142</v>
      </c>
      <c r="C3" s="170"/>
      <c r="D3" s="172"/>
      <c r="E3" s="172"/>
      <c r="F3" s="172"/>
      <c r="G3" s="173"/>
      <c r="H3" s="73"/>
      <c r="I3" s="58">
        <v>0.25</v>
      </c>
      <c r="J3" s="59"/>
      <c r="K3" s="60">
        <f>SUM(K4:K6)</f>
        <v>0</v>
      </c>
      <c r="L3" s="18"/>
      <c r="M3" s="18"/>
      <c r="N3" s="14"/>
      <c r="O3" s="14"/>
      <c r="P3" s="15"/>
      <c r="Q3" s="222"/>
    </row>
    <row r="4" spans="1:17" ht="22.15" customHeight="1" x14ac:dyDescent="0.2">
      <c r="A4" s="76" t="s">
        <v>29</v>
      </c>
      <c r="B4" s="1" t="s">
        <v>161</v>
      </c>
      <c r="C4" s="78" t="str">
        <f>IF(A4="NON","","Obligatoire")</f>
        <v>Obligatoire</v>
      </c>
      <c r="D4" s="56"/>
      <c r="E4" s="56"/>
      <c r="F4" s="56"/>
      <c r="G4" s="56"/>
      <c r="H4" s="74" t="str">
        <f>(IF(L4="PB","◄",""))</f>
        <v>◄</v>
      </c>
      <c r="I4" s="19">
        <v>0.3</v>
      </c>
      <c r="J4" s="20">
        <f>IF(M4=0,0,I4/SUM(M$4:M$6))</f>
        <v>0.3</v>
      </c>
      <c r="K4" s="21">
        <f>IF(C4="Obligatoire",P4,IF(C4&lt;&gt;"X",P4,""))</f>
        <v>0</v>
      </c>
      <c r="L4" s="27" t="str">
        <f>IF(C4="Obligatoire",IF((COUNTBLANK(D4:G4)=3),"OK","PB"),IF(C4="",IF(COUNTBLANK(D4:G4)=3,"OK","PB"),"OK"))</f>
        <v>PB</v>
      </c>
      <c r="M4" s="23">
        <f>IF(A4="NON",(IF(C4="",I4,IF(C4="",0,))),IF(A4="OUI",I4))</f>
        <v>0.3</v>
      </c>
      <c r="N4" s="24"/>
      <c r="O4" s="83">
        <f>IF(E4&lt;&gt;"",1/3,0)+IF(F4&lt;&gt;"",2/3,0)+IF(G4&lt;&gt;"",1,0)</f>
        <v>0</v>
      </c>
      <c r="P4" s="53">
        <f>O4*J4*I$3*20</f>
        <v>0</v>
      </c>
      <c r="Q4" s="226"/>
    </row>
    <row r="5" spans="1:17" ht="22.15" customHeight="1" x14ac:dyDescent="0.2">
      <c r="A5" s="76" t="s">
        <v>29</v>
      </c>
      <c r="B5" s="1" t="s">
        <v>160</v>
      </c>
      <c r="C5" s="78" t="str">
        <f>IF(A5="NON","","Obligatoire")</f>
        <v>Obligatoire</v>
      </c>
      <c r="D5" s="56"/>
      <c r="E5" s="56"/>
      <c r="F5" s="56"/>
      <c r="G5" s="56"/>
      <c r="H5" s="74" t="str">
        <f>(IF(L5="PB","◄",""))</f>
        <v>◄</v>
      </c>
      <c r="I5" s="19">
        <v>0.3</v>
      </c>
      <c r="J5" s="20">
        <f>IF(M5=0,0,I5/SUM(M$4:M$6))</f>
        <v>0.3</v>
      </c>
      <c r="K5" s="21">
        <f>IF(C5="Obligatoire",P5,IF(C5&lt;&gt;"X",P5,""))</f>
        <v>0</v>
      </c>
      <c r="L5" s="27" t="str">
        <f>IF(C5="Obligatoire",IF((COUNTBLANK(D5:G5)=3),"OK","PB"),IF(C5="",IF(COUNTBLANK(D5:G5)=3,"OK","PB"),"OK"))</f>
        <v>PB</v>
      </c>
      <c r="M5" s="23">
        <f>IF(A5="NON",(IF(C5="",I5,IF(C5="",0,))),IF(A5="OUI",I5))</f>
        <v>0.3</v>
      </c>
      <c r="N5" s="24"/>
      <c r="O5" s="83">
        <f>IF(E5&lt;&gt;"",1/3,0)+IF(F5&lt;&gt;"",2/3,0)+IF(G5&lt;&gt;"",1,0)</f>
        <v>0</v>
      </c>
      <c r="P5" s="53">
        <f>O5*J5*I$3*20</f>
        <v>0</v>
      </c>
      <c r="Q5" s="226"/>
    </row>
    <row r="6" spans="1:17" ht="28.5" customHeight="1" thickBot="1" x14ac:dyDescent="0.25">
      <c r="A6" s="76" t="s">
        <v>29</v>
      </c>
      <c r="B6" s="1" t="s">
        <v>159</v>
      </c>
      <c r="C6" s="104" t="str">
        <f>IF(A6="NON","","Obligatoire")</f>
        <v>Obligatoire</v>
      </c>
      <c r="D6" s="56"/>
      <c r="E6" s="56"/>
      <c r="F6" s="56"/>
      <c r="G6" s="56"/>
      <c r="H6" s="74" t="str">
        <f>(IF(L6="PB","◄",""))</f>
        <v>◄</v>
      </c>
      <c r="I6" s="19">
        <v>0.4</v>
      </c>
      <c r="J6" s="20">
        <f>IF(M6=0,0,I6/SUM(M$4:M$6))</f>
        <v>0.4</v>
      </c>
      <c r="K6" s="21">
        <f>IF(C6="Obligatoire",P6,IF(C6&lt;&gt;"X",P6,""))</f>
        <v>0</v>
      </c>
      <c r="L6" s="27" t="str">
        <f>IF(C6="Obligatoire",IF((COUNTBLANK(D6:G6)=3),"OK","PB"),IF(C6="",IF(COUNTBLANK(D6:G6)=3,"OK","PB"),"OK"))</f>
        <v>PB</v>
      </c>
      <c r="M6" s="23">
        <f>IF(A6="NON",(IF(C6="",I6,IF(C6="",0,))),IF(A6="OUI",I6))</f>
        <v>0.4</v>
      </c>
      <c r="N6" s="24"/>
      <c r="O6" s="83">
        <f>IF(E6&lt;&gt;"",1/3,0)+IF(F6&lt;&gt;"",2/3,0)+IF(G6&lt;&gt;"",1,0)</f>
        <v>0</v>
      </c>
      <c r="P6" s="53">
        <f>O6*J6*I$3*20</f>
        <v>0</v>
      </c>
      <c r="Q6" s="111"/>
    </row>
    <row r="7" spans="1:17" ht="22.15" customHeight="1" x14ac:dyDescent="0.2">
      <c r="A7" s="76"/>
      <c r="B7" s="169" t="s">
        <v>134</v>
      </c>
      <c r="C7" s="171"/>
      <c r="D7" s="172"/>
      <c r="E7" s="172"/>
      <c r="F7" s="172"/>
      <c r="G7" s="173"/>
      <c r="H7" s="74"/>
      <c r="I7" s="61">
        <v>0.25</v>
      </c>
      <c r="J7" s="59"/>
      <c r="K7" s="60">
        <f>SUM(K8:K9)</f>
        <v>0</v>
      </c>
      <c r="L7" s="27"/>
      <c r="M7" s="27"/>
      <c r="N7" s="24"/>
      <c r="O7" s="83"/>
      <c r="Q7" s="220"/>
    </row>
    <row r="8" spans="1:17" ht="22.15" customHeight="1" x14ac:dyDescent="0.2">
      <c r="A8" s="76" t="s">
        <v>29</v>
      </c>
      <c r="B8" s="1" t="s">
        <v>158</v>
      </c>
      <c r="C8" s="78" t="str">
        <f>IF(A8="NON","","Obligatoire")</f>
        <v>Obligatoire</v>
      </c>
      <c r="D8" s="56"/>
      <c r="E8" s="56"/>
      <c r="F8" s="56"/>
      <c r="G8" s="56"/>
      <c r="H8" s="74" t="str">
        <f>(IF(L8="PB","◄",""))</f>
        <v>◄</v>
      </c>
      <c r="I8" s="19">
        <v>0.5</v>
      </c>
      <c r="J8" s="20">
        <f>IF(M8=0,0,I8/SUM(M$13:M$17))</f>
        <v>0.5</v>
      </c>
      <c r="K8" s="21">
        <f>IF(C8="Obligatoire",P8,IF(C8&lt;&gt;"X",P8,""))</f>
        <v>0</v>
      </c>
      <c r="L8" s="27" t="str">
        <f>IF(C8="Obligatoire",IF((COUNTBLANK(D8:G8)=3),"OK","PB"),IF(C8="",IF(COUNTBLANK(D8:G8)=3,"OK","PB"),"OK"))</f>
        <v>PB</v>
      </c>
      <c r="M8" s="23">
        <f>IF(A8="NON",(IF(C8="",I8,IF(C8="",0,))),IF(A8="OUI",I8))</f>
        <v>0.5</v>
      </c>
      <c r="N8" s="24"/>
      <c r="O8" s="83">
        <f>IF(E8&lt;&gt;"",1/3,0)+IF(F8&lt;&gt;"",2/3,0)+IF(G8&lt;&gt;"",1,0)</f>
        <v>0</v>
      </c>
      <c r="P8" s="53">
        <f>O8*J8*I$12*20</f>
        <v>0</v>
      </c>
      <c r="Q8" s="221"/>
    </row>
    <row r="9" spans="1:17" ht="22.15" customHeight="1" thickBot="1" x14ac:dyDescent="0.25">
      <c r="A9" s="76" t="s">
        <v>29</v>
      </c>
      <c r="B9" s="1" t="s">
        <v>157</v>
      </c>
      <c r="C9" s="104" t="str">
        <f>IF(A9="NON","","Obligatoire")</f>
        <v>Obligatoire</v>
      </c>
      <c r="D9" s="56"/>
      <c r="E9" s="56"/>
      <c r="F9" s="56"/>
      <c r="G9" s="56"/>
      <c r="H9" s="74" t="str">
        <f>(IF(L9="PB","◄",""))</f>
        <v>◄</v>
      </c>
      <c r="I9" s="19">
        <v>0.5</v>
      </c>
      <c r="J9" s="20">
        <f>IF(M9=0,0,I9/SUM(M$13:M$17))</f>
        <v>0.5</v>
      </c>
      <c r="K9" s="21">
        <f>IF(C9="Obligatoire",P9,IF(C9&lt;&gt;"X",P9,""))</f>
        <v>0</v>
      </c>
      <c r="L9" s="27" t="str">
        <f>IF(C9="Obligatoire",IF((COUNTBLANK(D9:G9)=3),"OK","PB"),IF(C9="",IF(COUNTBLANK(D9:G9)=3,"OK","PB"),"OK"))</f>
        <v>PB</v>
      </c>
      <c r="M9" s="23">
        <f>IF(A9="NON",(IF(C9="",I9,IF(C9="",0,))),IF(A9="OUI",I9))</f>
        <v>0.5</v>
      </c>
      <c r="N9" s="24"/>
      <c r="O9" s="83">
        <f>IF(E9&lt;&gt;"",1/3,0)+IF(F9&lt;&gt;"",2/3,0)+IF(G9&lt;&gt;"",1,0)</f>
        <v>0</v>
      </c>
      <c r="P9" s="53">
        <f>O9*J9*I$12*20</f>
        <v>0</v>
      </c>
      <c r="Q9" s="221"/>
    </row>
    <row r="10" spans="1:17" ht="22.15" customHeight="1" x14ac:dyDescent="0.2">
      <c r="A10" s="76"/>
      <c r="B10" s="169" t="s">
        <v>132</v>
      </c>
      <c r="C10" s="171"/>
      <c r="D10" s="172"/>
      <c r="E10" s="172"/>
      <c r="F10" s="172"/>
      <c r="G10" s="173"/>
      <c r="H10" s="74"/>
      <c r="I10" s="61">
        <v>0.25</v>
      </c>
      <c r="J10" s="59"/>
      <c r="K10" s="60">
        <f>SUM(K11:K11)</f>
        <v>0</v>
      </c>
      <c r="L10" s="27"/>
      <c r="M10" s="27"/>
      <c r="N10" s="24"/>
      <c r="O10" s="83"/>
      <c r="Q10" s="220"/>
    </row>
    <row r="11" spans="1:17" ht="22.15" customHeight="1" thickBot="1" x14ac:dyDescent="0.25">
      <c r="A11" s="76" t="s">
        <v>29</v>
      </c>
      <c r="B11" s="1" t="s">
        <v>156</v>
      </c>
      <c r="C11" s="104" t="str">
        <f>IF(A11="NON","","Obligatoire")</f>
        <v>Obligatoire</v>
      </c>
      <c r="D11" s="56"/>
      <c r="E11" s="56"/>
      <c r="F11" s="56"/>
      <c r="G11" s="57"/>
      <c r="H11" s="74" t="str">
        <f>(IF(L11="PB","◄",""))</f>
        <v>◄</v>
      </c>
      <c r="I11" s="19">
        <v>1</v>
      </c>
      <c r="J11" s="20">
        <f>IF(M11=0,0,I11/SUM(M$13:M$17))</f>
        <v>1</v>
      </c>
      <c r="K11" s="21">
        <f>IF(C11="Obligatoire",P11,IF(C11&lt;&gt;"X",P11,""))</f>
        <v>0</v>
      </c>
      <c r="L11" s="27" t="str">
        <f>IF(C11="Obligatoire",IF((COUNTBLANK(D11:G11)=3),"OK","PB"),IF(C11="",IF(COUNTBLANK(D11:G11)=3,"OK","PB"),"OK"))</f>
        <v>PB</v>
      </c>
      <c r="M11" s="23">
        <f>IF(A11="NON",(IF(C11="",I11,IF(C11="",0,))),IF(A11="OUI",I11))</f>
        <v>1</v>
      </c>
      <c r="N11" s="24"/>
      <c r="O11" s="83">
        <f>IF(E11&lt;&gt;"",1/3,0)+IF(F11&lt;&gt;"",2/3,0)+IF(G11&lt;&gt;"",1,0)</f>
        <v>0</v>
      </c>
      <c r="P11" s="53">
        <f>O11*J11*I$12*20</f>
        <v>0</v>
      </c>
      <c r="Q11" s="221"/>
    </row>
    <row r="12" spans="1:17" ht="22.15" customHeight="1" x14ac:dyDescent="0.2">
      <c r="A12" s="76"/>
      <c r="B12" s="169" t="s">
        <v>130</v>
      </c>
      <c r="C12" s="171"/>
      <c r="D12" s="172"/>
      <c r="E12" s="172"/>
      <c r="F12" s="172"/>
      <c r="G12" s="173"/>
      <c r="H12" s="74"/>
      <c r="I12" s="61">
        <v>0.25</v>
      </c>
      <c r="J12" s="59"/>
      <c r="K12" s="60">
        <f>SUM(K13:K17)</f>
        <v>0</v>
      </c>
      <c r="L12" s="27"/>
      <c r="M12" s="27"/>
      <c r="N12" s="24"/>
      <c r="O12" s="83"/>
      <c r="Q12" s="220"/>
    </row>
    <row r="13" spans="1:17" ht="22.15" customHeight="1" x14ac:dyDescent="0.2">
      <c r="A13" s="76" t="s">
        <v>29</v>
      </c>
      <c r="B13" s="1" t="s">
        <v>155</v>
      </c>
      <c r="C13" s="78" t="str">
        <f>IF(A13="NON","","Obligatoire")</f>
        <v>Obligatoire</v>
      </c>
      <c r="D13" s="56"/>
      <c r="E13" s="56"/>
      <c r="F13" s="56"/>
      <c r="G13" s="57"/>
      <c r="H13" s="74" t="str">
        <f>(IF(L13="PB","◄",""))</f>
        <v>◄</v>
      </c>
      <c r="I13" s="19">
        <v>0.2</v>
      </c>
      <c r="J13" s="20">
        <f>IF(M13=0,0,I13/SUM(M$13:M$17))</f>
        <v>0.2</v>
      </c>
      <c r="K13" s="21">
        <f>IF(C13="Obligatoire",P13,IF(C13&lt;&gt;"X",P13,""))</f>
        <v>0</v>
      </c>
      <c r="L13" s="27" t="str">
        <f>IF(C13="Obligatoire",IF((COUNTBLANK(D13:G13)=3),"OK","PB"),IF(C13="",IF(COUNTBLANK(D13:G13)=3,"OK","PB"),"OK"))</f>
        <v>PB</v>
      </c>
      <c r="M13" s="23">
        <f>IF(A13="NON",(IF(C13="",I13,IF(C13="",0,))),IF(A13="OUI",I13))</f>
        <v>0.2</v>
      </c>
      <c r="N13" s="24"/>
      <c r="O13" s="83">
        <f>IF(E13&lt;&gt;"",1/3,0)+IF(F13&lt;&gt;"",2/3,0)+IF(G13&lt;&gt;"",1,0)</f>
        <v>0</v>
      </c>
      <c r="P13" s="53">
        <f>O13*J13*I$12*20</f>
        <v>0</v>
      </c>
      <c r="Q13" s="221"/>
    </row>
    <row r="14" spans="1:17" ht="22.15" customHeight="1" x14ac:dyDescent="0.2">
      <c r="A14" s="76" t="s">
        <v>29</v>
      </c>
      <c r="B14" s="1" t="s">
        <v>154</v>
      </c>
      <c r="C14" s="78" t="str">
        <f>IF(A14="NON","","Obligatoire")</f>
        <v>Obligatoire</v>
      </c>
      <c r="D14" s="56"/>
      <c r="E14" s="56"/>
      <c r="F14" s="56"/>
      <c r="G14" s="57"/>
      <c r="H14" s="74" t="str">
        <f>(IF(L14="PB","◄",""))</f>
        <v>◄</v>
      </c>
      <c r="I14" s="19">
        <v>0.2</v>
      </c>
      <c r="J14" s="20">
        <f>IF(M14=0,0,I14/SUM(M$13:M$17))</f>
        <v>0.2</v>
      </c>
      <c r="K14" s="21">
        <f>IF(C14="Obligatoire",P14,IF(C14&lt;&gt;"X",P14,""))</f>
        <v>0</v>
      </c>
      <c r="L14" s="27" t="str">
        <f>IF(C14="Obligatoire",IF((COUNTBLANK(D14:G14)=3),"OK","PB"),IF(C14="",IF(COUNTBLANK(D14:G14)=3,"OK","PB"),"OK"))</f>
        <v>PB</v>
      </c>
      <c r="M14" s="23">
        <f>IF(A14="NON",(IF(C14="",I14,IF(C14="",0,))),IF(A14="OUI",I14))</f>
        <v>0.2</v>
      </c>
      <c r="N14" s="24"/>
      <c r="O14" s="83">
        <f>IF(E14&lt;&gt;"",1/3,0)+IF(F14&lt;&gt;"",2/3,0)+IF(G14&lt;&gt;"",1,0)</f>
        <v>0</v>
      </c>
      <c r="P14" s="53">
        <f>O14*J14*I$12*20</f>
        <v>0</v>
      </c>
      <c r="Q14" s="221"/>
    </row>
    <row r="15" spans="1:17" ht="22.15" customHeight="1" x14ac:dyDescent="0.2">
      <c r="A15" s="76" t="s">
        <v>29</v>
      </c>
      <c r="B15" s="1" t="s">
        <v>153</v>
      </c>
      <c r="C15" s="78" t="str">
        <f>IF(A15="NON","","Obligatoire")</f>
        <v>Obligatoire</v>
      </c>
      <c r="D15" s="56"/>
      <c r="E15" s="56"/>
      <c r="F15" s="56"/>
      <c r="G15" s="57"/>
      <c r="H15" s="74" t="str">
        <f>(IF(L15="PB","◄",""))</f>
        <v>◄</v>
      </c>
      <c r="I15" s="19">
        <v>0.2</v>
      </c>
      <c r="J15" s="20">
        <f>IF(M15=0,0,I15/SUM(M$13:M$17))</f>
        <v>0.2</v>
      </c>
      <c r="K15" s="21">
        <f>IF(C15="Obligatoire",P15,IF(C15&lt;&gt;"X",P15,""))</f>
        <v>0</v>
      </c>
      <c r="L15" s="27" t="str">
        <f>IF(C15="Obligatoire",IF((COUNTBLANK(D15:G15)=3),"OK","PB"),IF(C15="",IF(COUNTBLANK(D15:G15)=3,"OK","PB"),"OK"))</f>
        <v>PB</v>
      </c>
      <c r="M15" s="23">
        <f>IF(A15="NON",(IF(C15="",I15,IF(C15="",0,))),IF(A15="OUI",I15))</f>
        <v>0.2</v>
      </c>
      <c r="N15" s="24"/>
      <c r="O15" s="83">
        <f>IF(E15&lt;&gt;"",1/3,0)+IF(F15&lt;&gt;"",2/3,0)+IF(G15&lt;&gt;"",1,0)</f>
        <v>0</v>
      </c>
      <c r="P15" s="53">
        <f>O15*J15*I$12*20</f>
        <v>0</v>
      </c>
      <c r="Q15" s="221"/>
    </row>
    <row r="16" spans="1:17" ht="22.15" customHeight="1" x14ac:dyDescent="0.2">
      <c r="A16" s="76" t="s">
        <v>29</v>
      </c>
      <c r="B16" s="1" t="s">
        <v>152</v>
      </c>
      <c r="C16" s="78" t="str">
        <f>IF(A16="NON","","Obligatoire")</f>
        <v>Obligatoire</v>
      </c>
      <c r="D16" s="56"/>
      <c r="E16" s="56"/>
      <c r="F16" s="56"/>
      <c r="G16" s="57"/>
      <c r="H16" s="74" t="str">
        <f>(IF(L16="PB","◄",""))</f>
        <v>◄</v>
      </c>
      <c r="I16" s="19">
        <v>0.2</v>
      </c>
      <c r="J16" s="20">
        <f>IF(M16=0,0,I16/SUM(M$13:M$17))</f>
        <v>0.2</v>
      </c>
      <c r="K16" s="21">
        <f>IF(C16="Obligatoire",P16,IF(C16&lt;&gt;"X",P16,""))</f>
        <v>0</v>
      </c>
      <c r="L16" s="27" t="str">
        <f>IF(C16="Obligatoire",IF((COUNTBLANK(D16:G16)=3),"OK","PB"),IF(C16="",IF(COUNTBLANK(D16:G16)=3,"OK","PB"),"OK"))</f>
        <v>PB</v>
      </c>
      <c r="M16" s="23">
        <f>IF(A16="NON",(IF(C16="",I16,IF(C16="",0,))),IF(A16="OUI",I16))</f>
        <v>0.2</v>
      </c>
      <c r="N16" s="24"/>
      <c r="O16" s="83">
        <f>IF(E16&lt;&gt;"",1/3,0)+IF(F16&lt;&gt;"",2/3,0)+IF(G16&lt;&gt;"",1,0)</f>
        <v>0</v>
      </c>
      <c r="P16" s="53">
        <f>O16*J16*I$12*20</f>
        <v>0</v>
      </c>
      <c r="Q16" s="221"/>
    </row>
    <row r="17" spans="1:17" ht="22.15" customHeight="1" thickBot="1" x14ac:dyDescent="0.25">
      <c r="A17" s="76" t="s">
        <v>29</v>
      </c>
      <c r="B17" s="1" t="s">
        <v>151</v>
      </c>
      <c r="C17" s="78" t="str">
        <f>IF(A17="NON","","Obligatoire")</f>
        <v>Obligatoire</v>
      </c>
      <c r="D17" s="56"/>
      <c r="E17" s="56"/>
      <c r="F17" s="56"/>
      <c r="G17" s="57"/>
      <c r="H17" s="74" t="str">
        <f>(IF(L17="PB","◄",""))</f>
        <v>◄</v>
      </c>
      <c r="I17" s="19">
        <v>0.2</v>
      </c>
      <c r="J17" s="20">
        <f>IF(M17=0,0,I17/SUM(M$13:M$17))</f>
        <v>0.2</v>
      </c>
      <c r="K17" s="21">
        <f>IF(C17="Obligatoire",P17,IF(C17&lt;&gt;"X",P17,""))</f>
        <v>0</v>
      </c>
      <c r="L17" s="27" t="str">
        <f>IF(C17="Obligatoire",IF((COUNTBLANK(D17:G17)=3),"OK","PB"),IF(C17="",IF(COUNTBLANK(D17:G17)=3,"OK","PB"),"OK"))</f>
        <v>PB</v>
      </c>
      <c r="M17" s="23">
        <f>IF(A17="NON",(IF(C17="",I17,IF(C17="",0,))),IF(A17="OUI",I17))</f>
        <v>0.2</v>
      </c>
      <c r="N17" s="24"/>
      <c r="O17" s="83">
        <f>IF(E17&lt;&gt;"",1/3,0)+IF(F17&lt;&gt;"",2/3,0)+IF(G17&lt;&gt;"",1,0)</f>
        <v>0</v>
      </c>
      <c r="P17" s="53">
        <f>O17*J17*I$12*20</f>
        <v>0</v>
      </c>
      <c r="Q17" s="227"/>
    </row>
    <row r="18" spans="1:17" ht="37.5" customHeight="1" thickBot="1" x14ac:dyDescent="0.3">
      <c r="A18" s="76"/>
      <c r="B18" s="195" t="s">
        <v>23</v>
      </c>
      <c r="C18" s="196"/>
      <c r="D18" s="196"/>
      <c r="E18" s="196"/>
      <c r="F18" s="196"/>
      <c r="G18" s="196"/>
      <c r="H18" s="29"/>
      <c r="I18" s="30"/>
      <c r="J18" s="31"/>
      <c r="K18" s="32"/>
      <c r="L18" s="22"/>
      <c r="M18" s="22"/>
      <c r="N18" s="24"/>
      <c r="O18" s="24"/>
      <c r="P18" s="26"/>
      <c r="Q18" s="33"/>
    </row>
    <row r="19" spans="1:17" ht="16.5" thickBot="1" x14ac:dyDescent="0.25">
      <c r="A19" s="76"/>
      <c r="B19" s="197" t="s">
        <v>7</v>
      </c>
      <c r="C19" s="198"/>
      <c r="D19" s="34"/>
      <c r="E19" s="182">
        <f>K12+K3+K7+K10</f>
        <v>0</v>
      </c>
      <c r="F19" s="183"/>
      <c r="G19" s="184" t="s">
        <v>1</v>
      </c>
      <c r="H19" s="184"/>
      <c r="I19" s="185"/>
      <c r="J19" s="205" t="s">
        <v>27</v>
      </c>
      <c r="K19" s="205"/>
      <c r="L19" s="205"/>
      <c r="M19" s="205"/>
      <c r="N19" s="205"/>
      <c r="O19" s="205"/>
      <c r="P19" s="205"/>
      <c r="Q19" s="206"/>
    </row>
    <row r="20" spans="1:17" ht="40.15" customHeight="1" thickBot="1" x14ac:dyDescent="0.25">
      <c r="B20" s="199" t="s">
        <v>24</v>
      </c>
      <c r="C20" s="200"/>
      <c r="D20" s="34"/>
      <c r="E20" s="207"/>
      <c r="F20" s="208"/>
      <c r="G20" s="208"/>
      <c r="H20" s="208"/>
      <c r="I20" s="55" t="s">
        <v>2</v>
      </c>
      <c r="J20" s="205"/>
      <c r="K20" s="205"/>
      <c r="L20" s="205"/>
      <c r="M20" s="205"/>
      <c r="N20" s="205"/>
      <c r="O20" s="205"/>
      <c r="P20" s="205"/>
      <c r="Q20" s="206"/>
    </row>
    <row r="21" spans="1:17" ht="15.75" thickBot="1" x14ac:dyDescent="0.3">
      <c r="B21" s="180"/>
      <c r="C21" s="181"/>
      <c r="D21" s="181"/>
      <c r="E21" s="181"/>
      <c r="F21" s="181"/>
      <c r="G21" s="181"/>
      <c r="H21" s="181"/>
      <c r="I21" s="181"/>
      <c r="J21" s="31"/>
      <c r="K21" s="32"/>
      <c r="L21" s="22"/>
      <c r="M21" s="22"/>
      <c r="N21" s="24"/>
      <c r="O21" s="24"/>
      <c r="P21" s="26"/>
      <c r="Q21" s="33"/>
    </row>
    <row r="22" spans="1:17" ht="21.75" customHeight="1" x14ac:dyDescent="0.25">
      <c r="B22" s="174" t="s">
        <v>3</v>
      </c>
      <c r="C22" s="176"/>
      <c r="D22" s="35"/>
      <c r="E22" s="214" t="s">
        <v>21</v>
      </c>
      <c r="F22" s="215"/>
      <c r="G22" s="215"/>
      <c r="H22" s="201" t="s">
        <v>30</v>
      </c>
      <c r="I22" s="202"/>
      <c r="J22" s="31"/>
      <c r="K22" s="32"/>
      <c r="L22" s="22"/>
      <c r="M22" s="22"/>
      <c r="N22" s="24"/>
      <c r="O22" s="24"/>
      <c r="P22" s="26"/>
      <c r="Q22" s="33"/>
    </row>
    <row r="23" spans="1:17" ht="84.6" customHeight="1" thickBot="1" x14ac:dyDescent="0.3">
      <c r="B23" s="177" t="s">
        <v>26</v>
      </c>
      <c r="C23" s="179"/>
      <c r="D23" s="35"/>
      <c r="E23" s="216">
        <f>SUM(M13:M17)*I12+SUM(M4:M6)*I3+SUM(M8:M9)*I7+SUM(M11:M11)*I10</f>
        <v>1</v>
      </c>
      <c r="F23" s="217"/>
      <c r="G23" s="217"/>
      <c r="H23" s="79"/>
      <c r="I23" s="81">
        <v>0.6</v>
      </c>
      <c r="J23" s="31"/>
      <c r="K23" s="32"/>
      <c r="L23" s="22"/>
      <c r="M23" s="22"/>
      <c r="N23" s="24"/>
      <c r="O23" s="24"/>
      <c r="P23" s="26"/>
      <c r="Q23" s="33"/>
    </row>
    <row r="24" spans="1:17" ht="19.899999999999999" customHeight="1" thickBot="1" x14ac:dyDescent="0.3">
      <c r="B24" s="36"/>
      <c r="C24" s="37"/>
      <c r="D24" s="37"/>
      <c r="E24" s="218" t="str">
        <f>IF(E23&gt;I23,"CORRECT","INCORRECT")</f>
        <v>CORRECT</v>
      </c>
      <c r="F24" s="219"/>
      <c r="G24" s="219"/>
      <c r="H24" s="80"/>
      <c r="I24" s="82" t="s">
        <v>31</v>
      </c>
      <c r="J24" s="31"/>
      <c r="K24" s="32"/>
      <c r="L24" s="22"/>
      <c r="M24" s="22"/>
      <c r="N24" s="24"/>
      <c r="O24" s="24"/>
      <c r="P24" s="26"/>
      <c r="Q24" s="33"/>
    </row>
    <row r="25" spans="1:17" ht="22.5" customHeight="1" thickBot="1" x14ac:dyDescent="0.3">
      <c r="B25" s="109" t="s">
        <v>4</v>
      </c>
      <c r="C25" s="54" t="s">
        <v>5</v>
      </c>
      <c r="D25" s="38"/>
      <c r="F25" s="39"/>
      <c r="G25" s="39"/>
      <c r="H25" s="39"/>
      <c r="I25" s="24"/>
      <c r="J25" s="31"/>
      <c r="K25" s="32"/>
      <c r="L25" s="22"/>
      <c r="M25" s="22"/>
      <c r="N25" s="24"/>
      <c r="O25" s="24"/>
      <c r="P25" s="26"/>
      <c r="Q25" s="33"/>
    </row>
    <row r="26" spans="1:17" ht="25.9" customHeight="1" thickBot="1" x14ac:dyDescent="0.3">
      <c r="B26" s="63"/>
      <c r="C26" s="65"/>
      <c r="D26" s="40"/>
      <c r="E26" s="209" t="s">
        <v>6</v>
      </c>
      <c r="F26" s="210"/>
      <c r="G26" s="210"/>
      <c r="H26" s="210"/>
      <c r="I26" s="211"/>
      <c r="J26" s="31"/>
      <c r="K26" s="32"/>
      <c r="L26" s="22"/>
      <c r="M26" s="22"/>
      <c r="N26" s="24"/>
      <c r="O26" s="24"/>
      <c r="P26" s="26"/>
      <c r="Q26" s="33"/>
    </row>
    <row r="27" spans="1:17" ht="25.9" customHeight="1" x14ac:dyDescent="0.25">
      <c r="B27" s="63"/>
      <c r="C27" s="65"/>
      <c r="D27" s="40"/>
      <c r="E27" s="186"/>
      <c r="F27" s="187"/>
      <c r="G27" s="187"/>
      <c r="H27" s="187"/>
      <c r="I27" s="188"/>
      <c r="J27" s="31"/>
      <c r="K27" s="32"/>
      <c r="L27" s="22"/>
      <c r="M27" s="22"/>
      <c r="N27" s="24"/>
      <c r="O27" s="24"/>
      <c r="P27" s="26"/>
      <c r="Q27" s="33"/>
    </row>
    <row r="28" spans="1:17" ht="25.9" customHeight="1" x14ac:dyDescent="0.25">
      <c r="B28" s="63"/>
      <c r="C28" s="65"/>
      <c r="D28" s="40"/>
      <c r="E28" s="189"/>
      <c r="F28" s="190"/>
      <c r="G28" s="190"/>
      <c r="H28" s="190"/>
      <c r="I28" s="191"/>
      <c r="J28" s="31"/>
      <c r="K28" s="32"/>
      <c r="L28" s="22"/>
      <c r="M28" s="22"/>
      <c r="N28" s="24"/>
      <c r="O28" s="24"/>
      <c r="P28" s="26"/>
      <c r="Q28" s="33"/>
    </row>
    <row r="29" spans="1:17" ht="25.9" customHeight="1" thickBot="1" x14ac:dyDescent="0.3">
      <c r="B29" s="63"/>
      <c r="C29" s="65"/>
      <c r="D29" s="40"/>
      <c r="E29" s="192"/>
      <c r="F29" s="193"/>
      <c r="G29" s="193"/>
      <c r="H29" s="193"/>
      <c r="I29" s="194"/>
      <c r="J29" s="31"/>
      <c r="K29" s="32"/>
      <c r="L29" s="22"/>
      <c r="M29" s="22"/>
      <c r="N29" s="24"/>
      <c r="O29" s="24"/>
      <c r="P29" s="26"/>
      <c r="Q29" s="33"/>
    </row>
    <row r="30" spans="1:17" ht="25.9" customHeight="1" thickBot="1" x14ac:dyDescent="0.3">
      <c r="B30" s="110"/>
      <c r="C30" s="67"/>
      <c r="D30" s="41"/>
      <c r="E30" s="42"/>
      <c r="F30" s="42"/>
      <c r="G30" s="42"/>
      <c r="H30" s="42"/>
      <c r="I30" s="42"/>
      <c r="J30" s="42"/>
      <c r="K30" s="43"/>
      <c r="L30" s="44"/>
      <c r="M30" s="44"/>
      <c r="N30" s="45"/>
      <c r="O30" s="45"/>
      <c r="P30" s="46"/>
      <c r="Q30" s="47"/>
    </row>
  </sheetData>
  <mergeCells count="27">
    <mergeCell ref="J1:K1"/>
    <mergeCell ref="C1:G1"/>
    <mergeCell ref="B3:G3"/>
    <mergeCell ref="Q3:Q5"/>
    <mergeCell ref="B12:G12"/>
    <mergeCell ref="Q12:Q17"/>
    <mergeCell ref="B7:G7"/>
    <mergeCell ref="Q7:Q9"/>
    <mergeCell ref="B10:G10"/>
    <mergeCell ref="Q10:Q11"/>
    <mergeCell ref="H1:I1"/>
    <mergeCell ref="B18:G18"/>
    <mergeCell ref="B19:C19"/>
    <mergeCell ref="E19:F19"/>
    <mergeCell ref="G19:I19"/>
    <mergeCell ref="J19:Q20"/>
    <mergeCell ref="B20:C20"/>
    <mergeCell ref="E20:H20"/>
    <mergeCell ref="E24:G24"/>
    <mergeCell ref="E26:I26"/>
    <mergeCell ref="E27:I29"/>
    <mergeCell ref="B21:I21"/>
    <mergeCell ref="B22:C22"/>
    <mergeCell ref="E22:G22"/>
    <mergeCell ref="H22:I22"/>
    <mergeCell ref="B23:C23"/>
    <mergeCell ref="E23:G23"/>
  </mergeCells>
  <conditionalFormatting sqref="E23">
    <cfRule type="cellIs" dxfId="19" priority="5" operator="lessThanOrEqual">
      <formula>$I$23</formula>
    </cfRule>
    <cfRule type="cellIs" dxfId="18" priority="6" operator="greaterThan">
      <formula>$I$23</formula>
    </cfRule>
  </conditionalFormatting>
  <conditionalFormatting sqref="C4:C6">
    <cfRule type="cellIs" dxfId="17" priority="4" operator="equal">
      <formula>"Obligatoire"</formula>
    </cfRule>
  </conditionalFormatting>
  <conditionalFormatting sqref="C13:C17">
    <cfRule type="cellIs" dxfId="16" priority="3" operator="equal">
      <formula>"Obligatoire"</formula>
    </cfRule>
  </conditionalFormatting>
  <conditionalFormatting sqref="C8:C9">
    <cfRule type="cellIs" dxfId="15" priority="2" operator="equal">
      <formula>"Obligatoire"</formula>
    </cfRule>
  </conditionalFormatting>
  <conditionalFormatting sqref="C11">
    <cfRule type="cellIs" dxfId="14" priority="1" operator="equal">
      <formula>"Obligatoire"</formula>
    </cfRule>
  </conditionalFormatting>
  <dataValidations count="1">
    <dataValidation type="list" allowBlank="1" showInputMessage="1" showErrorMessage="1" sqref="A11 A4:A6 A8:A9 A13:A17">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2"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G11"/>
  <sheetViews>
    <sheetView workbookViewId="0">
      <selection activeCell="E11" sqref="E11"/>
    </sheetView>
  </sheetViews>
  <sheetFormatPr baseColWidth="10" defaultRowHeight="15" x14ac:dyDescent="0.25"/>
  <cols>
    <col min="4" max="4" width="65.42578125" customWidth="1"/>
    <col min="5" max="5" width="16" bestFit="1" customWidth="1"/>
  </cols>
  <sheetData>
    <row r="1" spans="4:7" ht="21.75" thickTop="1" thickBot="1" x14ac:dyDescent="0.35">
      <c r="D1" s="238" t="s">
        <v>128</v>
      </c>
      <c r="E1" s="239"/>
      <c r="F1" s="244" t="str">
        <f>BILAN!B10</f>
        <v>NOM ?</v>
      </c>
      <c r="G1" s="245"/>
    </row>
    <row r="2" spans="4:7" ht="21" thickBot="1" x14ac:dyDescent="0.35">
      <c r="D2" s="242" t="s">
        <v>106</v>
      </c>
      <c r="E2" s="243"/>
      <c r="F2" s="246" t="str">
        <f>BILAN!B12</f>
        <v>PRENOM ?</v>
      </c>
      <c r="G2" s="247"/>
    </row>
    <row r="3" spans="4:7" ht="21" thickBot="1" x14ac:dyDescent="0.35">
      <c r="D3" s="240" t="s">
        <v>259</v>
      </c>
      <c r="E3" s="241"/>
      <c r="F3" s="248" t="str">
        <f>BILAN!B14</f>
        <v>?</v>
      </c>
      <c r="G3" s="247"/>
    </row>
    <row r="4" spans="4:7" ht="21.75" thickTop="1" thickBot="1" x14ac:dyDescent="0.3">
      <c r="D4" s="262" t="s">
        <v>95</v>
      </c>
      <c r="E4" s="263"/>
      <c r="F4" s="263"/>
      <c r="G4" s="264"/>
    </row>
    <row r="5" spans="4:7" ht="42" customHeight="1" thickBot="1" x14ac:dyDescent="0.3">
      <c r="D5" s="236" t="s">
        <v>98</v>
      </c>
      <c r="E5" s="231"/>
      <c r="F5" s="231"/>
      <c r="G5" s="232"/>
    </row>
    <row r="6" spans="4:7" ht="21" thickBot="1" x14ac:dyDescent="0.3">
      <c r="D6" s="237" t="s">
        <v>99</v>
      </c>
      <c r="E6" s="231"/>
      <c r="F6" s="231"/>
      <c r="G6" s="232"/>
    </row>
    <row r="7" spans="4:7" ht="21" thickBot="1" x14ac:dyDescent="0.3">
      <c r="D7" s="265" t="s">
        <v>167</v>
      </c>
      <c r="E7" s="266"/>
      <c r="F7" s="266"/>
      <c r="G7" s="267"/>
    </row>
    <row r="8" spans="4:7" ht="21" thickBot="1" x14ac:dyDescent="0.3">
      <c r="D8" s="107" t="s">
        <v>166</v>
      </c>
      <c r="E8" s="108">
        <f>2*'Evaluation U52 RP'!E26:H26</f>
        <v>0</v>
      </c>
      <c r="F8" s="231" t="s">
        <v>101</v>
      </c>
      <c r="G8" s="232"/>
    </row>
    <row r="9" spans="4:7" ht="21" thickBot="1" x14ac:dyDescent="0.3">
      <c r="D9" s="107" t="s">
        <v>165</v>
      </c>
      <c r="E9" s="108">
        <f>3*'Evaluation U52 SP'!E20:H20</f>
        <v>0</v>
      </c>
      <c r="F9" s="231" t="s">
        <v>97</v>
      </c>
      <c r="G9" s="232"/>
    </row>
    <row r="10" spans="4:7" ht="21" thickBot="1" x14ac:dyDescent="0.3">
      <c r="D10" s="107" t="s">
        <v>164</v>
      </c>
      <c r="E10" s="108">
        <f>SUM(E8:E9)</f>
        <v>0</v>
      </c>
      <c r="F10" s="231" t="s">
        <v>163</v>
      </c>
      <c r="G10" s="232"/>
    </row>
    <row r="11" spans="4:7" ht="24" thickBot="1" x14ac:dyDescent="0.3">
      <c r="D11" s="105" t="s">
        <v>105</v>
      </c>
      <c r="E11" s="106"/>
      <c r="F11" s="260" t="s">
        <v>163</v>
      </c>
      <c r="G11" s="261"/>
    </row>
  </sheetData>
  <mergeCells count="14">
    <mergeCell ref="D1:E1"/>
    <mergeCell ref="F1:G1"/>
    <mergeCell ref="D2:E2"/>
    <mergeCell ref="F2:G2"/>
    <mergeCell ref="D3:E3"/>
    <mergeCell ref="F3:G3"/>
    <mergeCell ref="F10:G10"/>
    <mergeCell ref="F11:G11"/>
    <mergeCell ref="D4:G4"/>
    <mergeCell ref="D5:G5"/>
    <mergeCell ref="D6:G6"/>
    <mergeCell ref="D7:G7"/>
    <mergeCell ref="F8:G8"/>
    <mergeCell ref="F9:G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E59"/>
  <sheetViews>
    <sheetView zoomScale="50" zoomScaleNormal="50" workbookViewId="0">
      <selection activeCell="W20" sqref="W20"/>
    </sheetView>
  </sheetViews>
  <sheetFormatPr baseColWidth="10" defaultRowHeight="15" x14ac:dyDescent="0.25"/>
  <cols>
    <col min="1" max="1" width="10.140625" bestFit="1" customWidth="1"/>
    <col min="2" max="2" width="39.140625" bestFit="1" customWidth="1"/>
    <col min="3" max="3" width="11.28515625" bestFit="1" customWidth="1"/>
    <col min="4" max="4" width="60.140625" customWidth="1"/>
    <col min="5" max="5" width="78" bestFit="1" customWidth="1"/>
  </cols>
  <sheetData>
    <row r="32" ht="15.75" thickBot="1" x14ac:dyDescent="0.3"/>
    <row r="33" spans="1:5" ht="26.25" thickBot="1" x14ac:dyDescent="0.3">
      <c r="A33" s="86" t="s">
        <v>53</v>
      </c>
      <c r="B33" s="87" t="s">
        <v>54</v>
      </c>
      <c r="C33" s="87" t="s">
        <v>53</v>
      </c>
      <c r="D33" s="87" t="s">
        <v>55</v>
      </c>
      <c r="E33" s="88" t="s">
        <v>0</v>
      </c>
    </row>
    <row r="34" spans="1:5" ht="232.5" x14ac:dyDescent="0.25">
      <c r="A34" s="249" t="s">
        <v>257</v>
      </c>
      <c r="B34" s="250" t="s">
        <v>256</v>
      </c>
      <c r="C34" s="98" t="s">
        <v>255</v>
      </c>
      <c r="D34" s="99" t="s">
        <v>254</v>
      </c>
      <c r="E34" s="100" t="s">
        <v>253</v>
      </c>
    </row>
    <row r="35" spans="1:5" ht="70.5" thickBot="1" x14ac:dyDescent="0.3">
      <c r="A35" s="249"/>
      <c r="B35" s="250"/>
      <c r="C35" s="101" t="s">
        <v>252</v>
      </c>
      <c r="D35" s="102" t="s">
        <v>251</v>
      </c>
      <c r="E35" s="103" t="s">
        <v>250</v>
      </c>
    </row>
    <row r="36" spans="1:5" ht="46.5" x14ac:dyDescent="0.25">
      <c r="A36" s="251" t="s">
        <v>249</v>
      </c>
      <c r="B36" s="253" t="s">
        <v>248</v>
      </c>
      <c r="C36" s="89" t="s">
        <v>247</v>
      </c>
      <c r="D36" s="90" t="s">
        <v>246</v>
      </c>
      <c r="E36" s="91" t="s">
        <v>245</v>
      </c>
    </row>
    <row r="37" spans="1:5" ht="162.75" x14ac:dyDescent="0.25">
      <c r="A37" s="255"/>
      <c r="B37" s="256"/>
      <c r="C37" s="92" t="s">
        <v>244</v>
      </c>
      <c r="D37" s="93" t="s">
        <v>243</v>
      </c>
      <c r="E37" s="94" t="s">
        <v>242</v>
      </c>
    </row>
    <row r="38" spans="1:5" ht="349.5" thickBot="1" x14ac:dyDescent="0.3">
      <c r="A38" s="252"/>
      <c r="B38" s="254"/>
      <c r="C38" s="95" t="s">
        <v>241</v>
      </c>
      <c r="D38" s="96" t="s">
        <v>240</v>
      </c>
      <c r="E38" s="97" t="s">
        <v>239</v>
      </c>
    </row>
    <row r="39" spans="1:5" ht="46.5" x14ac:dyDescent="0.25">
      <c r="A39" s="249" t="s">
        <v>238</v>
      </c>
      <c r="B39" s="250" t="s">
        <v>237</v>
      </c>
      <c r="C39" s="98" t="s">
        <v>236</v>
      </c>
      <c r="D39" s="99" t="s">
        <v>235</v>
      </c>
      <c r="E39" s="100" t="s">
        <v>234</v>
      </c>
    </row>
    <row r="40" spans="1:5" ht="255.75" x14ac:dyDescent="0.25">
      <c r="A40" s="249"/>
      <c r="B40" s="250"/>
      <c r="C40" s="92" t="s">
        <v>233</v>
      </c>
      <c r="D40" s="93" t="s">
        <v>232</v>
      </c>
      <c r="E40" s="94" t="s">
        <v>231</v>
      </c>
    </row>
    <row r="41" spans="1:5" ht="302.25" x14ac:dyDescent="0.25">
      <c r="A41" s="249"/>
      <c r="B41" s="250"/>
      <c r="C41" s="92" t="s">
        <v>230</v>
      </c>
      <c r="D41" s="93" t="s">
        <v>229</v>
      </c>
      <c r="E41" s="94" t="s">
        <v>228</v>
      </c>
    </row>
    <row r="42" spans="1:5" ht="116.25" x14ac:dyDescent="0.25">
      <c r="A42" s="249"/>
      <c r="B42" s="250"/>
      <c r="C42" s="92" t="s">
        <v>227</v>
      </c>
      <c r="D42" s="93" t="s">
        <v>226</v>
      </c>
      <c r="E42" s="94" t="s">
        <v>225</v>
      </c>
    </row>
    <row r="43" spans="1:5" ht="46.5" x14ac:dyDescent="0.25">
      <c r="A43" s="249"/>
      <c r="B43" s="250"/>
      <c r="C43" s="92" t="s">
        <v>224</v>
      </c>
      <c r="D43" s="93" t="s">
        <v>223</v>
      </c>
      <c r="E43" s="94" t="s">
        <v>222</v>
      </c>
    </row>
    <row r="44" spans="1:5" ht="348.75" x14ac:dyDescent="0.25">
      <c r="A44" s="249"/>
      <c r="B44" s="250"/>
      <c r="C44" s="92" t="s">
        <v>221</v>
      </c>
      <c r="D44" s="93" t="s">
        <v>220</v>
      </c>
      <c r="E44" s="94" t="s">
        <v>219</v>
      </c>
    </row>
    <row r="45" spans="1:5" ht="93" x14ac:dyDescent="0.25">
      <c r="A45" s="249"/>
      <c r="B45" s="250"/>
      <c r="C45" s="92" t="s">
        <v>218</v>
      </c>
      <c r="D45" s="93" t="s">
        <v>217</v>
      </c>
      <c r="E45" s="94" t="s">
        <v>216</v>
      </c>
    </row>
    <row r="46" spans="1:5" ht="93" x14ac:dyDescent="0.25">
      <c r="A46" s="249"/>
      <c r="B46" s="250"/>
      <c r="C46" s="92" t="s">
        <v>215</v>
      </c>
      <c r="D46" s="93" t="s">
        <v>214</v>
      </c>
      <c r="E46" s="94" t="s">
        <v>213</v>
      </c>
    </row>
    <row r="47" spans="1:5" ht="186" x14ac:dyDescent="0.25">
      <c r="A47" s="249"/>
      <c r="B47" s="250"/>
      <c r="C47" s="92" t="s">
        <v>212</v>
      </c>
      <c r="D47" s="93" t="s">
        <v>211</v>
      </c>
      <c r="E47" s="94" t="s">
        <v>210</v>
      </c>
    </row>
    <row r="48" spans="1:5" ht="70.5" thickBot="1" x14ac:dyDescent="0.3">
      <c r="A48" s="249"/>
      <c r="B48" s="250"/>
      <c r="C48" s="101" t="s">
        <v>209</v>
      </c>
      <c r="D48" s="102" t="s">
        <v>208</v>
      </c>
      <c r="E48" s="103" t="s">
        <v>207</v>
      </c>
    </row>
    <row r="49" spans="1:5" ht="116.25" x14ac:dyDescent="0.25">
      <c r="A49" s="251" t="s">
        <v>206</v>
      </c>
      <c r="B49" s="253" t="s">
        <v>205</v>
      </c>
      <c r="C49" s="89" t="s">
        <v>204</v>
      </c>
      <c r="D49" s="90" t="s">
        <v>203</v>
      </c>
      <c r="E49" s="91" t="s">
        <v>202</v>
      </c>
    </row>
    <row r="50" spans="1:5" ht="69.75" x14ac:dyDescent="0.25">
      <c r="A50" s="255"/>
      <c r="B50" s="256"/>
      <c r="C50" s="92" t="s">
        <v>201</v>
      </c>
      <c r="D50" s="93" t="s">
        <v>200</v>
      </c>
      <c r="E50" s="94" t="s">
        <v>199</v>
      </c>
    </row>
    <row r="51" spans="1:5" ht="303" thickBot="1" x14ac:dyDescent="0.3">
      <c r="A51" s="252"/>
      <c r="B51" s="254"/>
      <c r="C51" s="95" t="s">
        <v>198</v>
      </c>
      <c r="D51" s="96" t="s">
        <v>197</v>
      </c>
      <c r="E51" s="97" t="s">
        <v>196</v>
      </c>
    </row>
    <row r="52" spans="1:5" ht="348.75" x14ac:dyDescent="0.25">
      <c r="A52" s="249" t="s">
        <v>195</v>
      </c>
      <c r="B52" s="268" t="s">
        <v>194</v>
      </c>
      <c r="C52" s="98" t="s">
        <v>193</v>
      </c>
      <c r="D52" s="99" t="s">
        <v>192</v>
      </c>
      <c r="E52" s="141" t="s">
        <v>191</v>
      </c>
    </row>
    <row r="53" spans="1:5" ht="70.5" thickBot="1" x14ac:dyDescent="0.3">
      <c r="A53" s="249"/>
      <c r="B53" s="268"/>
      <c r="C53" s="101" t="s">
        <v>190</v>
      </c>
      <c r="D53" s="102" t="s">
        <v>189</v>
      </c>
      <c r="E53" s="103" t="s">
        <v>188</v>
      </c>
    </row>
    <row r="54" spans="1:5" ht="46.5" x14ac:dyDescent="0.25">
      <c r="A54" s="251" t="s">
        <v>187</v>
      </c>
      <c r="B54" s="253" t="s">
        <v>186</v>
      </c>
      <c r="C54" s="89" t="s">
        <v>185</v>
      </c>
      <c r="D54" s="90" t="s">
        <v>184</v>
      </c>
      <c r="E54" s="91" t="s">
        <v>183</v>
      </c>
    </row>
    <row r="55" spans="1:5" ht="395.25" x14ac:dyDescent="0.25">
      <c r="A55" s="255"/>
      <c r="B55" s="256"/>
      <c r="C55" s="92" t="s">
        <v>182</v>
      </c>
      <c r="D55" s="93" t="s">
        <v>181</v>
      </c>
      <c r="E55" s="94" t="s">
        <v>180</v>
      </c>
    </row>
    <row r="56" spans="1:5" ht="93" x14ac:dyDescent="0.25">
      <c r="A56" s="255"/>
      <c r="B56" s="256"/>
      <c r="C56" s="92" t="s">
        <v>179</v>
      </c>
      <c r="D56" s="93" t="s">
        <v>178</v>
      </c>
      <c r="E56" s="94" t="s">
        <v>177</v>
      </c>
    </row>
    <row r="57" spans="1:5" ht="116.25" x14ac:dyDescent="0.25">
      <c r="A57" s="255"/>
      <c r="B57" s="256"/>
      <c r="C57" s="92" t="s">
        <v>176</v>
      </c>
      <c r="D57" s="93" t="s">
        <v>175</v>
      </c>
      <c r="E57" s="94" t="s">
        <v>174</v>
      </c>
    </row>
    <row r="58" spans="1:5" ht="93" x14ac:dyDescent="0.25">
      <c r="A58" s="255"/>
      <c r="B58" s="256"/>
      <c r="C58" s="92" t="s">
        <v>173</v>
      </c>
      <c r="D58" s="93" t="s">
        <v>172</v>
      </c>
      <c r="E58" s="94" t="s">
        <v>171</v>
      </c>
    </row>
    <row r="59" spans="1:5" ht="70.5" thickBot="1" x14ac:dyDescent="0.3">
      <c r="A59" s="252"/>
      <c r="B59" s="254"/>
      <c r="C59" s="95" t="s">
        <v>170</v>
      </c>
      <c r="D59" s="96" t="s">
        <v>169</v>
      </c>
      <c r="E59" s="97" t="s">
        <v>168</v>
      </c>
    </row>
  </sheetData>
  <mergeCells count="12">
    <mergeCell ref="A34:A35"/>
    <mergeCell ref="B34:B35"/>
    <mergeCell ref="A52:A53"/>
    <mergeCell ref="B52:B53"/>
    <mergeCell ref="A54:A59"/>
    <mergeCell ref="B54:B59"/>
    <mergeCell ref="A36:A38"/>
    <mergeCell ref="B36:B38"/>
    <mergeCell ref="A39:A48"/>
    <mergeCell ref="B39:B48"/>
    <mergeCell ref="A49:A51"/>
    <mergeCell ref="B49:B5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9</vt:i4>
      </vt:variant>
    </vt:vector>
  </HeadingPairs>
  <TitlesOfParts>
    <vt:vector size="24" baseType="lpstr">
      <vt:lpstr>BILAN</vt:lpstr>
      <vt:lpstr>Evaluation U51 RP</vt:lpstr>
      <vt:lpstr>Evaluation U51 SP</vt:lpstr>
      <vt:lpstr>Synthèse U51</vt:lpstr>
      <vt:lpstr>Aide à l'évaluation U51</vt:lpstr>
      <vt:lpstr>Evaluation U52 RP</vt:lpstr>
      <vt:lpstr>Evaluation U52 SP</vt:lpstr>
      <vt:lpstr>Synthèse U52</vt:lpstr>
      <vt:lpstr>Aide à l'évaluation U52</vt:lpstr>
      <vt:lpstr>Evaluation U61S1</vt:lpstr>
      <vt:lpstr>Evaluation U61S2</vt:lpstr>
      <vt:lpstr>Synthèse U61</vt:lpstr>
      <vt:lpstr>Aide à l'évaluation U61</vt:lpstr>
      <vt:lpstr>Evaluation U62</vt:lpstr>
      <vt:lpstr>Aide à l'évaluation U62</vt:lpstr>
      <vt:lpstr>membre_jury</vt:lpstr>
      <vt:lpstr>BILAN!Zone_d_impression</vt:lpstr>
      <vt:lpstr>'Evaluation U51 RP'!Zone_d_impression</vt:lpstr>
      <vt:lpstr>'Evaluation U51 SP'!Zone_d_impression</vt:lpstr>
      <vt:lpstr>'Evaluation U52 RP'!Zone_d_impression</vt:lpstr>
      <vt:lpstr>'Evaluation U52 SP'!Zone_d_impression</vt:lpstr>
      <vt:lpstr>'Evaluation U61S1'!Zone_d_impression</vt:lpstr>
      <vt:lpstr>'Evaluation U61S2'!Zone_d_impression</vt:lpstr>
      <vt:lpstr>'Evaluation U62'!Zone_d_impression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Daniel GLAISER</cp:lastModifiedBy>
  <cp:lastPrinted>2019-12-06T17:02:28Z</cp:lastPrinted>
  <dcterms:created xsi:type="dcterms:W3CDTF">2015-01-07T17:35:44Z</dcterms:created>
  <dcterms:modified xsi:type="dcterms:W3CDTF">2020-01-13T09:51:49Z</dcterms:modified>
</cp:coreProperties>
</file>