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abre\Documents\2022-2023\BTS FED\Circulaire nationale\2023\"/>
    </mc:Choice>
  </mc:AlternateContent>
  <bookViews>
    <workbookView xWindow="0" yWindow="0" windowWidth="28800" windowHeight="11700" activeTab="2"/>
  </bookViews>
  <sheets>
    <sheet name="Epreuves-compétences" sheetId="3" r:id="rId1"/>
    <sheet name="U61 détails compétences" sheetId="9" r:id="rId2"/>
    <sheet name="grille U61 indiv" sheetId="13" r:id="rId3"/>
  </sheets>
  <calcPr calcId="162913" concurrentCalc="0"/>
</workbook>
</file>

<file path=xl/calcChain.xml><?xml version="1.0" encoding="utf-8"?>
<calcChain xmlns="http://schemas.openxmlformats.org/spreadsheetml/2006/main">
  <c r="K43" i="13" l="1"/>
  <c r="P43" i="13"/>
  <c r="M45" i="13"/>
  <c r="N45" i="13"/>
  <c r="K45" i="13"/>
  <c r="P45" i="13"/>
  <c r="M15" i="13"/>
  <c r="M16" i="13"/>
  <c r="M17" i="13"/>
  <c r="N14" i="13"/>
  <c r="K14" i="13"/>
  <c r="P14" i="13"/>
  <c r="N13" i="13"/>
  <c r="K13" i="13"/>
  <c r="P13" i="13"/>
  <c r="N12" i="13"/>
  <c r="K12" i="13"/>
  <c r="P12" i="13"/>
  <c r="N11" i="13"/>
  <c r="K11" i="13"/>
  <c r="P11" i="13"/>
  <c r="N10" i="13"/>
  <c r="K10" i="13"/>
  <c r="P10" i="13"/>
  <c r="N9" i="13"/>
  <c r="K9" i="13"/>
  <c r="P9" i="13"/>
  <c r="N8" i="13"/>
  <c r="K8" i="13"/>
  <c r="P8" i="13"/>
  <c r="K19" i="13"/>
  <c r="P19" i="13"/>
  <c r="K20" i="13"/>
  <c r="P20" i="13"/>
  <c r="M26" i="13"/>
  <c r="M27" i="13"/>
  <c r="M28" i="13"/>
  <c r="N26" i="13"/>
  <c r="K26" i="13"/>
  <c r="P26" i="13"/>
  <c r="N27" i="13"/>
  <c r="K27" i="13"/>
  <c r="P27" i="13"/>
  <c r="M30" i="13"/>
  <c r="M33" i="13"/>
  <c r="M31" i="13"/>
  <c r="M32" i="13"/>
  <c r="N30" i="13"/>
  <c r="K30" i="13"/>
  <c r="P30" i="13"/>
  <c r="N31" i="13"/>
  <c r="K31" i="13"/>
  <c r="P31" i="13"/>
  <c r="N32" i="13"/>
  <c r="K32" i="13"/>
  <c r="P32" i="13"/>
  <c r="M35" i="13"/>
  <c r="M36" i="13"/>
  <c r="M37" i="13"/>
  <c r="M38" i="13"/>
  <c r="N35" i="13"/>
  <c r="K35" i="13"/>
  <c r="P35" i="13"/>
  <c r="N36" i="13"/>
  <c r="K36" i="13"/>
  <c r="P36" i="13"/>
  <c r="N37" i="13"/>
  <c r="K37" i="13"/>
  <c r="P37" i="13"/>
  <c r="M40" i="13"/>
  <c r="M41" i="13"/>
  <c r="N40" i="13"/>
  <c r="K40" i="13"/>
  <c r="P40" i="13"/>
  <c r="N41" i="13"/>
  <c r="K41" i="13"/>
  <c r="P41" i="13"/>
  <c r="M48" i="13"/>
  <c r="M49" i="13"/>
  <c r="N48" i="13"/>
  <c r="K48" i="13"/>
  <c r="P48" i="13"/>
  <c r="K44" i="13"/>
  <c r="M6" i="13"/>
  <c r="N4" i="13"/>
  <c r="K4" i="13"/>
  <c r="N5" i="13"/>
  <c r="K5" i="13"/>
  <c r="N6" i="13"/>
  <c r="K6" i="13"/>
  <c r="K3" i="13"/>
  <c r="K21" i="13"/>
  <c r="K22" i="13"/>
  <c r="K23" i="13"/>
  <c r="K24" i="13"/>
  <c r="K18" i="13"/>
  <c r="N15" i="13"/>
  <c r="K15" i="13"/>
  <c r="N16" i="13"/>
  <c r="K16" i="13"/>
  <c r="N17" i="13"/>
  <c r="K17" i="13"/>
  <c r="K7" i="13"/>
  <c r="N28" i="13"/>
  <c r="K28" i="13"/>
  <c r="K25" i="13"/>
  <c r="N25" i="13"/>
  <c r="N33" i="13"/>
  <c r="K33" i="13"/>
  <c r="K29" i="13"/>
  <c r="N29" i="13"/>
  <c r="N38" i="13"/>
  <c r="K38" i="13"/>
  <c r="K34" i="13"/>
  <c r="N34" i="13"/>
  <c r="K39" i="13"/>
  <c r="N39" i="13"/>
  <c r="K42" i="13"/>
  <c r="N44" i="13"/>
  <c r="N49" i="13"/>
  <c r="K49" i="13"/>
  <c r="N50" i="13"/>
  <c r="K50" i="13"/>
  <c r="K47" i="13"/>
  <c r="N47" i="13"/>
  <c r="E52" i="13"/>
  <c r="I51" i="13"/>
  <c r="K46" i="13"/>
  <c r="N24" i="13"/>
  <c r="N23" i="13"/>
  <c r="N22" i="13"/>
  <c r="N21" i="13"/>
  <c r="N20" i="13"/>
  <c r="N19" i="13"/>
  <c r="L48" i="13"/>
  <c r="H48" i="13"/>
  <c r="L41" i="13"/>
  <c r="H41" i="13"/>
  <c r="L40" i="13"/>
  <c r="H40" i="13"/>
  <c r="L37" i="13"/>
  <c r="H37" i="13"/>
  <c r="L36" i="13"/>
  <c r="H36" i="13"/>
  <c r="L35" i="13"/>
  <c r="H35" i="13"/>
  <c r="L32" i="13"/>
  <c r="H32" i="13"/>
  <c r="L31" i="13"/>
  <c r="H31" i="13"/>
  <c r="L30" i="13"/>
  <c r="H30" i="13"/>
  <c r="L27" i="13"/>
  <c r="H27" i="13"/>
  <c r="L26" i="13"/>
  <c r="H26" i="13"/>
  <c r="M20" i="13"/>
  <c r="L20" i="13"/>
  <c r="H20" i="13"/>
  <c r="M19" i="13"/>
  <c r="L19" i="13"/>
  <c r="H19" i="13"/>
  <c r="M9" i="13"/>
  <c r="M8" i="13"/>
  <c r="L9" i="13"/>
  <c r="H9" i="13"/>
  <c r="L8" i="13"/>
  <c r="H8" i="13"/>
  <c r="M4" i="13"/>
  <c r="M5" i="13"/>
  <c r="P6" i="13"/>
  <c r="L6" i="13"/>
  <c r="H6" i="13"/>
  <c r="P5" i="13"/>
  <c r="L5" i="13"/>
  <c r="H5" i="13"/>
  <c r="P4" i="13"/>
  <c r="L4" i="13"/>
  <c r="H4" i="13"/>
  <c r="M10" i="13"/>
  <c r="M11" i="13"/>
  <c r="M12" i="13"/>
  <c r="M13" i="13"/>
  <c r="M14" i="13"/>
  <c r="M21" i="13"/>
  <c r="M43" i="13"/>
  <c r="N43" i="13"/>
  <c r="P49" i="13"/>
  <c r="L49" i="13"/>
  <c r="H49" i="13"/>
  <c r="L45" i="13"/>
  <c r="H45" i="13"/>
  <c r="L43" i="13"/>
  <c r="H43" i="13"/>
  <c r="P38" i="13"/>
  <c r="L38" i="13"/>
  <c r="H38" i="13"/>
  <c r="P33" i="13"/>
  <c r="L33" i="13"/>
  <c r="H33" i="13"/>
  <c r="P28" i="13"/>
  <c r="L28" i="13"/>
  <c r="H28" i="13"/>
  <c r="P21" i="13"/>
  <c r="L21" i="13"/>
  <c r="H21" i="13"/>
  <c r="P17" i="13"/>
  <c r="L17" i="13"/>
  <c r="H17" i="13"/>
  <c r="P16" i="13"/>
  <c r="L16" i="13"/>
  <c r="H16" i="13"/>
  <c r="P15" i="13"/>
  <c r="L15" i="13"/>
  <c r="H15" i="13"/>
  <c r="L14" i="13"/>
  <c r="H14" i="13"/>
  <c r="L13" i="13"/>
  <c r="H13" i="13"/>
  <c r="L12" i="13"/>
  <c r="H12" i="13"/>
  <c r="L11" i="13"/>
  <c r="H11" i="13"/>
  <c r="L10" i="13"/>
  <c r="H10" i="13"/>
</calcChain>
</file>

<file path=xl/sharedStrings.xml><?xml version="1.0" encoding="utf-8"?>
<sst xmlns="http://schemas.openxmlformats.org/spreadsheetml/2006/main" count="251" uniqueCount="160">
  <si>
    <t>C1</t>
  </si>
  <si>
    <t xml:space="preserve"> Concevoir des solutions technologiques</t>
  </si>
  <si>
    <t>C2</t>
  </si>
  <si>
    <t>C3</t>
  </si>
  <si>
    <t>Décoder et élaborer des plans et des schémas</t>
  </si>
  <si>
    <t>C4</t>
  </si>
  <si>
    <t>Analyser les besoins d'un client</t>
  </si>
  <si>
    <t>C5</t>
  </si>
  <si>
    <t>Appliquer les règlementations en vigueur</t>
  </si>
  <si>
    <t>C6</t>
  </si>
  <si>
    <t>Recueillir et traiter l'information</t>
  </si>
  <si>
    <t>C7</t>
  </si>
  <si>
    <t>Mettre en œuvre des outils numériques de pilotage</t>
  </si>
  <si>
    <t>C8</t>
  </si>
  <si>
    <t>C9</t>
  </si>
  <si>
    <t>Déterminer des prix ou des coûts aux différentes phases d'avancement d'une opération</t>
  </si>
  <si>
    <t>C10</t>
  </si>
  <si>
    <t>C11</t>
  </si>
  <si>
    <t>C12</t>
  </si>
  <si>
    <t xml:space="preserve">Ecouter, dialoguer argumenter </t>
  </si>
  <si>
    <t>C13</t>
  </si>
  <si>
    <t>Organiser, animer une équipe</t>
  </si>
  <si>
    <t>C14</t>
  </si>
  <si>
    <t>Négocier</t>
  </si>
  <si>
    <t>C15</t>
  </si>
  <si>
    <t>Etablir et mettre à jour un planning</t>
  </si>
  <si>
    <t>C16</t>
  </si>
  <si>
    <t>Elaborer et utiliser un support de communication</t>
  </si>
  <si>
    <t>Elaborer une offre commerciale</t>
  </si>
  <si>
    <t>Concevoir et DEFINIR</t>
  </si>
  <si>
    <t xml:space="preserve"> Analyser un système</t>
  </si>
  <si>
    <t>B</t>
  </si>
  <si>
    <t>METTRE EN SERVICE - OPTIMISER</t>
  </si>
  <si>
    <t>Réaliser des essais, des mesures</t>
  </si>
  <si>
    <t>Vérifier, adapter les performances d'un système</t>
  </si>
  <si>
    <t>C</t>
  </si>
  <si>
    <t>CONDUIRE UN PROJET</t>
  </si>
  <si>
    <t>D</t>
  </si>
  <si>
    <t>COMMUNIQUER</t>
  </si>
  <si>
    <t>E</t>
  </si>
  <si>
    <t>ASSURER LA RELATION CLIENT</t>
  </si>
  <si>
    <t>U61</t>
  </si>
  <si>
    <t>C2-2 Identifier les chaines d’énergie et d’information</t>
  </si>
  <si>
    <t>C2-3 Décrire le fonctionnement du système</t>
  </si>
  <si>
    <t>C2-1 Identifier les composants et l’architecture structurelle et fonctionnelle  du système</t>
  </si>
  <si>
    <r>
      <t xml:space="preserve">C5-1 </t>
    </r>
    <r>
      <rPr>
        <sz val="10"/>
        <color theme="1"/>
        <rFont val="Arial"/>
        <family val="2"/>
      </rPr>
      <t>Recueillir les documents réglementaires adéquats</t>
    </r>
  </si>
  <si>
    <r>
      <t xml:space="preserve">C5-2 </t>
    </r>
    <r>
      <rPr>
        <sz val="10"/>
        <color theme="1"/>
        <rFont val="Arial"/>
        <family val="2"/>
      </rPr>
      <t>Extraire les éléments réglementaires concernant le projet</t>
    </r>
  </si>
  <si>
    <r>
      <t xml:space="preserve">C5-3 </t>
    </r>
    <r>
      <rPr>
        <sz val="10"/>
        <color theme="1"/>
        <rFont val="Arial"/>
        <family val="2"/>
      </rPr>
      <t>Remplir les documents réglementaires officiels</t>
    </r>
  </si>
  <si>
    <t>Programmer, paramétrer, configurer un système de traitement de l’information</t>
  </si>
  <si>
    <r>
      <t xml:space="preserve">C7-1 </t>
    </r>
    <r>
      <rPr>
        <sz val="10"/>
        <color theme="1"/>
        <rFont val="Arial"/>
        <family val="2"/>
      </rPr>
      <t>Analyser un dossier</t>
    </r>
  </si>
  <si>
    <r>
      <t xml:space="preserve">C7-2 </t>
    </r>
    <r>
      <rPr>
        <sz val="10"/>
        <color theme="1"/>
        <rFont val="Arial"/>
        <family val="2"/>
      </rPr>
      <t>Identifier les normes et les réglementations à prendre en compte</t>
    </r>
  </si>
  <si>
    <r>
      <t xml:space="preserve">C7-3 </t>
    </r>
    <r>
      <rPr>
        <sz val="10"/>
        <color theme="1"/>
        <rFont val="Arial"/>
        <family val="2"/>
      </rPr>
      <t>Respecter les procédures</t>
    </r>
  </si>
  <si>
    <r>
      <t xml:space="preserve">C7-4 </t>
    </r>
    <r>
      <rPr>
        <sz val="10"/>
        <color theme="1"/>
        <rFont val="Arial"/>
        <family val="2"/>
      </rPr>
      <t>Conduire les essais, les mesures</t>
    </r>
  </si>
  <si>
    <r>
      <t xml:space="preserve">C7-5 </t>
    </r>
    <r>
      <rPr>
        <sz val="10"/>
        <color theme="1"/>
        <rFont val="Arial"/>
        <family val="2"/>
      </rPr>
      <t>Choisir et utiliser des appareils de mesure</t>
    </r>
  </si>
  <si>
    <r>
      <t xml:space="preserve">C7-6 </t>
    </r>
    <r>
      <rPr>
        <sz val="10"/>
        <color theme="1"/>
        <rFont val="Arial"/>
        <family val="2"/>
      </rPr>
      <t>Interpréter les résultats</t>
    </r>
  </si>
  <si>
    <r>
      <t xml:space="preserve">C8-1 </t>
    </r>
    <r>
      <rPr>
        <sz val="10"/>
        <color theme="1"/>
        <rFont val="Arial"/>
        <family val="2"/>
      </rPr>
      <t>Établir une procédure de vérification des performances</t>
    </r>
  </si>
  <si>
    <r>
      <t xml:space="preserve">C8-2 </t>
    </r>
    <r>
      <rPr>
        <sz val="10"/>
        <color theme="1"/>
        <rFont val="Arial"/>
        <family val="2"/>
      </rPr>
      <t>Choisir les mesures et/ou paramètres appropriés</t>
    </r>
  </si>
  <si>
    <r>
      <t xml:space="preserve">C8-3 </t>
    </r>
    <r>
      <rPr>
        <sz val="10"/>
        <color theme="1"/>
        <rFont val="Arial"/>
        <family val="2"/>
      </rPr>
      <t>Analyser les résultats</t>
    </r>
  </si>
  <si>
    <r>
      <t xml:space="preserve">C8-4 </t>
    </r>
    <r>
      <rPr>
        <sz val="10"/>
        <color theme="1"/>
        <rFont val="Arial"/>
        <family val="2"/>
      </rPr>
      <t>Concevoir une action corrective</t>
    </r>
  </si>
  <si>
    <r>
      <t xml:space="preserve">C9-1 </t>
    </r>
    <r>
      <rPr>
        <sz val="10"/>
        <color theme="1"/>
        <rFont val="Arial"/>
        <family val="2"/>
      </rPr>
      <t>Déterminer une enveloppe financière pour la totalité ou une partie du projet.</t>
    </r>
  </si>
  <si>
    <r>
      <t xml:space="preserve">C9-2 </t>
    </r>
    <r>
      <rPr>
        <sz val="10"/>
        <color theme="1"/>
        <rFont val="Arial"/>
        <family val="2"/>
      </rPr>
      <t>Établir des devis quantitatif</t>
    </r>
  </si>
  <si>
    <r>
      <t xml:space="preserve">C9-3 </t>
    </r>
    <r>
      <rPr>
        <sz val="10"/>
        <color theme="1"/>
        <rFont val="Arial"/>
        <family val="2"/>
      </rPr>
      <t>Effectuer un bilan coût réel / devis pour retour d’expérience</t>
    </r>
  </si>
  <si>
    <r>
      <t xml:space="preserve">C10-1 </t>
    </r>
    <r>
      <rPr>
        <sz val="10"/>
        <color theme="1"/>
        <rFont val="Arial"/>
        <family val="2"/>
      </rPr>
      <t>Suivre et évaluer l’avancement des travaux et les plans d’actions associées.</t>
    </r>
  </si>
  <si>
    <r>
      <t xml:space="preserve">C10-2 </t>
    </r>
    <r>
      <rPr>
        <sz val="10"/>
        <color theme="1"/>
        <rFont val="Arial"/>
        <family val="2"/>
      </rPr>
      <t>Organiser et conduire une réunion</t>
    </r>
  </si>
  <si>
    <r>
      <t xml:space="preserve">C10-3 </t>
    </r>
    <r>
      <rPr>
        <sz val="10"/>
        <color theme="1"/>
        <rFont val="Arial"/>
        <family val="2"/>
      </rPr>
      <t>Transmettre des consignes</t>
    </r>
  </si>
  <si>
    <r>
      <t xml:space="preserve">C10-4 </t>
    </r>
    <r>
      <rPr>
        <sz val="10"/>
        <color theme="1"/>
        <rFont val="Arial"/>
        <family val="2"/>
      </rPr>
      <t>Gérer les autorisations et habilitations des intervenants</t>
    </r>
  </si>
  <si>
    <r>
      <t xml:space="preserve">C11-1 </t>
    </r>
    <r>
      <rPr>
        <sz val="10"/>
        <color theme="1"/>
        <rFont val="Arial"/>
        <family val="2"/>
      </rPr>
      <t>Exploiter une planification existante</t>
    </r>
  </si>
  <si>
    <r>
      <t xml:space="preserve">C11-2 </t>
    </r>
    <r>
      <rPr>
        <sz val="10"/>
        <color theme="1"/>
        <rFont val="Arial"/>
        <family val="2"/>
      </rPr>
      <t>Elaborer le calendrier de travaux d’exécution des tâches du second œuvre.</t>
    </r>
  </si>
  <si>
    <r>
      <t xml:space="preserve">C12-1 </t>
    </r>
    <r>
      <rPr>
        <sz val="10"/>
        <color theme="1"/>
        <rFont val="Arial"/>
        <family val="2"/>
      </rPr>
      <t>Identifier les documents d’un dossier</t>
    </r>
  </si>
  <si>
    <r>
      <t xml:space="preserve">C12-2 </t>
    </r>
    <r>
      <rPr>
        <sz val="10"/>
        <color theme="1"/>
        <rFont val="Arial"/>
        <family val="2"/>
      </rPr>
      <t>Extraire les informations</t>
    </r>
  </si>
  <si>
    <r>
      <t xml:space="preserve">C12-3 </t>
    </r>
    <r>
      <rPr>
        <sz val="10"/>
        <color theme="1"/>
        <rFont val="Arial"/>
        <family val="2"/>
      </rPr>
      <t>Rédiger un compte rendu et/ou une synthèse</t>
    </r>
  </si>
  <si>
    <r>
      <t xml:space="preserve">C13-1 </t>
    </r>
    <r>
      <rPr>
        <sz val="10"/>
        <color theme="1"/>
        <rFont val="Arial"/>
        <family val="2"/>
      </rPr>
      <t>Prendre RV efficacement</t>
    </r>
  </si>
  <si>
    <r>
      <t xml:space="preserve">C13-2 </t>
    </r>
    <r>
      <rPr>
        <sz val="10"/>
        <color theme="1"/>
        <rFont val="Arial"/>
        <family val="2"/>
      </rPr>
      <t>Écouter et prendre en compte  les différents protagonistes</t>
    </r>
  </si>
  <si>
    <r>
      <t xml:space="preserve">C13-3 </t>
    </r>
    <r>
      <rPr>
        <sz val="10"/>
        <color theme="1"/>
        <rFont val="Arial"/>
        <family val="2"/>
      </rPr>
      <t>Adapter son discours</t>
    </r>
  </si>
  <si>
    <r>
      <t xml:space="preserve">C13-4 </t>
    </r>
    <r>
      <rPr>
        <sz val="10"/>
        <color theme="1"/>
        <rFont val="Arial"/>
        <family val="2"/>
      </rPr>
      <t>Choisir des arguments</t>
    </r>
  </si>
  <si>
    <r>
      <t xml:space="preserve">C14-1 </t>
    </r>
    <r>
      <rPr>
        <sz val="10"/>
        <color theme="1"/>
        <rFont val="Arial"/>
        <family val="2"/>
      </rPr>
      <t>Positionner l’entreprise  et ses offres dans le contexte économique, concurrentiel et environnemental</t>
    </r>
  </si>
  <si>
    <r>
      <t xml:space="preserve">C14-2 </t>
    </r>
    <r>
      <rPr>
        <sz val="10"/>
        <color theme="1"/>
        <rFont val="Arial"/>
        <family val="2"/>
      </rPr>
      <t>Choisir et proposer des actions de promotion adaptées à un objectif commercial</t>
    </r>
  </si>
  <si>
    <r>
      <t xml:space="preserve">C14-3 </t>
    </r>
    <r>
      <rPr>
        <sz val="10"/>
        <color theme="1"/>
        <rFont val="Arial"/>
        <family val="2"/>
      </rPr>
      <t>Élaborer un support de communication et/ou de promotion</t>
    </r>
  </si>
  <si>
    <r>
      <t xml:space="preserve">C14-4 </t>
    </r>
    <r>
      <rPr>
        <sz val="10"/>
        <color theme="1"/>
        <rFont val="Arial"/>
        <family val="2"/>
      </rPr>
      <t>Présenter le support de communication et/ou de promotion</t>
    </r>
  </si>
  <si>
    <r>
      <t xml:space="preserve">C15-1 </t>
    </r>
    <r>
      <rPr>
        <sz val="10"/>
        <color theme="1"/>
        <rFont val="Arial"/>
        <family val="2"/>
      </rPr>
      <t>Analyser le contexte de la situation de négociation</t>
    </r>
  </si>
  <si>
    <r>
      <t xml:space="preserve">C15-2 </t>
    </r>
    <r>
      <rPr>
        <sz val="10"/>
        <color theme="1"/>
        <rFont val="Arial"/>
        <family val="2"/>
      </rPr>
      <t>Mettre en œuvre une stratégie</t>
    </r>
  </si>
  <si>
    <r>
      <t xml:space="preserve">C15-3 </t>
    </r>
    <r>
      <rPr>
        <sz val="10"/>
        <color theme="1"/>
        <rFont val="Arial"/>
        <family val="2"/>
      </rPr>
      <t>Rédiger un document</t>
    </r>
  </si>
  <si>
    <r>
      <t xml:space="preserve">C16-1 </t>
    </r>
    <r>
      <rPr>
        <sz val="10"/>
        <color theme="1"/>
        <rFont val="Arial"/>
        <family val="2"/>
      </rPr>
      <t>Extraire les documents techniques</t>
    </r>
  </si>
  <si>
    <r>
      <t xml:space="preserve">C16-2 </t>
    </r>
    <r>
      <rPr>
        <sz val="10"/>
        <color theme="1"/>
        <rFont val="Arial"/>
        <family val="2"/>
      </rPr>
      <t>Réaliser un argumentaire commercial</t>
    </r>
  </si>
  <si>
    <r>
      <t xml:space="preserve">C1-1 </t>
    </r>
    <r>
      <rPr>
        <sz val="10"/>
        <color theme="1"/>
        <rFont val="Arial"/>
        <family val="2"/>
      </rPr>
      <t>Traduire le besoin du client et l’exprimer fonctionnellement</t>
    </r>
  </si>
  <si>
    <r>
      <t xml:space="preserve">C1-2 </t>
    </r>
    <r>
      <rPr>
        <sz val="10"/>
        <color theme="1"/>
        <rFont val="Arial"/>
        <family val="2"/>
      </rPr>
      <t>Exprimer les contraintes</t>
    </r>
  </si>
  <si>
    <t>C3-1Choisir les éléments d’un système ou d’une installation</t>
  </si>
  <si>
    <t>C3-2Comparer et proposer une ou des solution(s) technique(s)</t>
  </si>
  <si>
    <t>C3-3 Dimensionner tout ou partie du système</t>
  </si>
  <si>
    <r>
      <t xml:space="preserve">C4-1 </t>
    </r>
    <r>
      <rPr>
        <sz val="10"/>
        <color theme="1"/>
        <rFont val="Arial"/>
        <family val="2"/>
      </rPr>
      <t>Élaborer des schémas et/ou un synoptique</t>
    </r>
  </si>
  <si>
    <r>
      <t xml:space="preserve">C4-3 </t>
    </r>
    <r>
      <rPr>
        <sz val="10"/>
        <color theme="1"/>
        <rFont val="Arial"/>
        <family val="2"/>
      </rPr>
      <t>Décoder les plans</t>
    </r>
  </si>
  <si>
    <r>
      <t xml:space="preserve">C4-2 </t>
    </r>
    <r>
      <rPr>
        <sz val="10"/>
        <color theme="1"/>
        <rFont val="Arial"/>
        <family val="2"/>
      </rPr>
      <t>Compléter ou réaliser un plan</t>
    </r>
  </si>
  <si>
    <t>Les données recueillies et exprimées sont utiles et suffisantes à la définition du besoin.</t>
  </si>
  <si>
    <t>L'analyse fonctionnelle du besoin est réalisée</t>
  </si>
  <si>
    <t>Le cahier de charges est élaboré et/ou complété et/ou modifié.</t>
  </si>
  <si>
    <t>Indicateurs de performance</t>
  </si>
  <si>
    <t>Compétences évaluées</t>
  </si>
  <si>
    <t>BTS Fluides énergies domotique</t>
  </si>
  <si>
    <t>Fiche d'évaluation</t>
  </si>
  <si>
    <t>C1 - Analyser les besoins d'un client</t>
  </si>
  <si>
    <t>C4 - Décoder et élaborer des plans et des schémas</t>
  </si>
  <si>
    <t>C3 -  Concevoir des solutions technologiques</t>
  </si>
  <si>
    <t>Le choix du composant est adapté.</t>
  </si>
  <si>
    <t>Les paramètres de sélection sont précisés, une consultation des fournisseurs est réalisée.</t>
  </si>
  <si>
    <t>Le cahier des charges est pris en compte.</t>
  </si>
  <si>
    <t>Le et/ou les schémas de principe sont élaborés.</t>
  </si>
  <si>
    <t>Les critères de comparaison sont spécifiés et hiérarchisés (on n’oubliera pas en particulier, techniques, économiques, environnementales, normatifs).</t>
  </si>
  <si>
    <t>La solution préconisée est justifiée.</t>
  </si>
  <si>
    <t>Les données d’entrée sont identifiées et quantifiées.</t>
  </si>
  <si>
    <t>Les méthodes de calcul sont adaptées au problème et respectent les normes et/ou les codes en vigueur.</t>
  </si>
  <si>
    <t>Les notes de calculs sont fournies et justifiées.</t>
  </si>
  <si>
    <t>Les hypothèses de dimensionnement  et/ou de réglage sont spécifiées et justifiées.</t>
  </si>
  <si>
    <t>Les moyens utilisés sont adaptés (DAO, main levée).</t>
  </si>
  <si>
    <t>Les schémas sont exploitables.</t>
  </si>
  <si>
    <t>Les moyens utilisés sont adaptés (DAO et CAO).</t>
  </si>
  <si>
    <t>La réalisation des plans respecte les chartes graphiques.</t>
  </si>
  <si>
    <t>Les plans permettent de définir avec précision les implantations, le passage des réseaux et les réservations.</t>
  </si>
  <si>
    <t>Le ou les plans d’implantation des composants sont réalisés.</t>
  </si>
  <si>
    <t>C5 - Appliquer les règlementations en vigueur</t>
  </si>
  <si>
    <t>Les propositions réglementaires sont justifiées.</t>
  </si>
  <si>
    <t>Les procédures réglementaires sont respectées.</t>
  </si>
  <si>
    <t>Les documents utilisés sont adaptés à la réglementation et à l’installation.</t>
  </si>
  <si>
    <t>C9 - Déterminer des prix ou des coûts aux différentes phases d'avancement d'une opération</t>
  </si>
  <si>
    <t>La méthode d'estimation est adaptée.</t>
  </si>
  <si>
    <t>la méthode d'élaboration des prix de vente est maîtrisée.</t>
  </si>
  <si>
    <t>Les temps unitaires sont pris en compte.</t>
  </si>
  <si>
    <t>Le devis est décomposé et précis.</t>
  </si>
  <si>
    <t>C11 - Etablir et mettre à jour un planning</t>
  </si>
  <si>
    <t>La durée et les dates importantes du chantier sont repérées.</t>
  </si>
  <si>
    <t>Les contraintes sont identifiées et prises en compte (interface, chemin critique, etc.).</t>
  </si>
  <si>
    <t>La planification est formalisée.</t>
  </si>
  <si>
    <t>L'enclenchement  et l'imbrication des tâches du second œuvre sont compatibles et cohérentes avec le calendrier de travaux.</t>
  </si>
  <si>
    <t>C13 - Ecouter, dialoguer argumenter</t>
  </si>
  <si>
    <t>La reformulation est correcte.</t>
  </si>
  <si>
    <t>Les arguments sont pertinents.</t>
  </si>
  <si>
    <t>C14 - Elaborer et utiliser un support de communication</t>
  </si>
  <si>
    <t>Le support de communication retenu ou élaboré est adapté au contexte tant sur la forme (type, durée, lisibilité) que le fond (contenu ciblé).</t>
  </si>
  <si>
    <t>C15 - Négocier</t>
  </si>
  <si>
    <t>C16 - Elaborer une offre commerciale</t>
  </si>
  <si>
    <t>La conduite de la négociation est bien menée pour trouver des accords équilibrés.</t>
  </si>
  <si>
    <t>Les objections sont anticipées.</t>
  </si>
  <si>
    <t>Les documents techniques extraits correspondent aux besoins du client.</t>
  </si>
  <si>
    <t>Les arguments sont convaincants et pertinents.</t>
  </si>
  <si>
    <t>La solution préconisée est valorisée par rapport au besoin du client et au regard de la concurrence.</t>
  </si>
  <si>
    <t>Obligatoire</t>
  </si>
  <si>
    <t>BTS FED
Fiche d'évaluation</t>
  </si>
  <si>
    <t>Poids effectif selon critère non évalué</t>
  </si>
  <si>
    <t>Note Brute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</si>
  <si>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</si>
  <si>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</si>
  <si>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</si>
  <si>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</si>
  <si>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</si>
  <si>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</si>
  <si>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</si>
  <si>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</si>
  <si>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Vérifier que ce % soit &gt;= 50%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</si>
  <si>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</si>
  <si>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 xml:space="preserve">ATTENTION, si le symbole ◄ apparait dans cette colonne c'est qu'il n'y a pas ou qu'il y a plus d'un
marqueur "x" donné à l'indicateur "non évalué-0-1-2-3", il faut alors renseigner ou corriger l'indicateur.  </t>
  </si>
  <si>
    <t>évalué ?
"x" si 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</si>
</sst>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98">
    <xf numFmtId="0" fontId="0" fillId="0" borderId="0" xfId="0"/>
    <xf numFmtId="0" fontId="3" fillId="0" borderId="0" xfId="0" applyFont="1" applyAlignment="1">
      <alignment horizontal="center" vertical="center" textRotation="90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/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/>
    <xf numFmtId="0" fontId="4" fillId="0" borderId="5" xfId="0" applyFont="1" applyBorder="1" applyAlignment="1"/>
    <xf numFmtId="0" fontId="3" fillId="0" borderId="5" xfId="0" applyFont="1" applyFill="1" applyBorder="1" applyAlignment="1"/>
    <xf numFmtId="0" fontId="3" fillId="0" borderId="5" xfId="0" applyFont="1" applyBorder="1" applyAlignment="1"/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/>
    <xf numFmtId="0" fontId="3" fillId="0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center"/>
    </xf>
    <xf numFmtId="0" fontId="0" fillId="0" borderId="0" xfId="0" applyFont="1" applyFill="1"/>
    <xf numFmtId="9" fontId="3" fillId="0" borderId="5" xfId="0" applyNumberFormat="1" applyFont="1" applyFill="1" applyBorder="1"/>
    <xf numFmtId="0" fontId="9" fillId="0" borderId="25" xfId="0" applyFont="1" applyBorder="1" applyAlignment="1">
      <alignment horizontal="center" vertical="center" wrapText="1"/>
    </xf>
    <xf numFmtId="0" fontId="10" fillId="0" borderId="25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14" fillId="0" borderId="0" xfId="0" applyFont="1" applyFill="1" applyBorder="1" applyAlignment="1">
      <alignment horizontal="left" vertical="center"/>
    </xf>
    <xf numFmtId="9" fontId="8" fillId="0" borderId="0" xfId="0" applyNumberFormat="1" applyFont="1"/>
    <xf numFmtId="2" fontId="3" fillId="0" borderId="5" xfId="1" applyNumberFormat="1" applyFont="1" applyFill="1" applyBorder="1"/>
    <xf numFmtId="0" fontId="5" fillId="0" borderId="5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9" fontId="18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7" fillId="0" borderId="0" xfId="0" applyFont="1" applyBorder="1" applyAlignment="1" applyProtection="1">
      <alignment vertical="top" wrapText="1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0" fontId="17" fillId="0" borderId="0" xfId="0" applyFont="1" applyBorder="1" applyAlignment="1" applyProtection="1">
      <alignment horizontal="center" vertical="top" wrapText="1"/>
      <protection locked="0"/>
    </xf>
    <xf numFmtId="0" fontId="22" fillId="0" borderId="37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/>
    <xf numFmtId="0" fontId="15" fillId="0" borderId="38" xfId="0" applyFont="1" applyBorder="1" applyAlignment="1" applyProtection="1">
      <alignment horizontal="center" vertical="center" wrapText="1"/>
      <protection locked="0"/>
    </xf>
    <xf numFmtId="0" fontId="0" fillId="0" borderId="29" xfId="0" applyFont="1" applyBorder="1"/>
    <xf numFmtId="0" fontId="15" fillId="0" borderId="39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41" xfId="0" applyFont="1" applyBorder="1" applyAlignment="1" applyProtection="1">
      <alignment horizontal="center" vertical="center"/>
      <protection locked="0"/>
    </xf>
    <xf numFmtId="9" fontId="3" fillId="0" borderId="5" xfId="1" applyFont="1" applyBorder="1" applyAlignment="1">
      <alignment horizontal="right"/>
    </xf>
    <xf numFmtId="2" fontId="0" fillId="3" borderId="5" xfId="0" applyNumberForma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42" xfId="0" applyFont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Border="1" applyAlignment="1"/>
    <xf numFmtId="9" fontId="0" fillId="3" borderId="5" xfId="0" applyNumberFormat="1" applyFont="1" applyFill="1" applyBorder="1" applyAlignment="1">
      <alignment horizontal="center" vertical="center"/>
    </xf>
    <xf numFmtId="9" fontId="25" fillId="0" borderId="0" xfId="0" applyNumberFormat="1" applyFont="1" applyBorder="1" applyAlignment="1">
      <alignment vertical="center"/>
    </xf>
    <xf numFmtId="9" fontId="3" fillId="0" borderId="5" xfId="1" applyFont="1" applyFill="1" applyBorder="1" applyAlignment="1">
      <alignment horizontal="right"/>
    </xf>
    <xf numFmtId="0" fontId="0" fillId="0" borderId="5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3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/>
    </xf>
    <xf numFmtId="9" fontId="0" fillId="0" borderId="0" xfId="0" applyNumberFormat="1"/>
    <xf numFmtId="0" fontId="4" fillId="0" borderId="5" xfId="0" applyFont="1" applyFill="1" applyBorder="1" applyAlignment="1">
      <alignment horizontal="left" wrapText="1"/>
    </xf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Alignment="1">
      <alignment horizontal="center" vertical="center" wrapText="1"/>
    </xf>
    <xf numFmtId="9" fontId="10" fillId="0" borderId="25" xfId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9" fontId="3" fillId="0" borderId="20" xfId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9" fontId="6" fillId="3" borderId="5" xfId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right"/>
    </xf>
    <xf numFmtId="165" fontId="6" fillId="3" borderId="5" xfId="1" applyNumberFormat="1" applyFont="1" applyFill="1" applyBorder="1" applyAlignment="1">
      <alignment horizontal="center" vertical="center" wrapText="1"/>
    </xf>
    <xf numFmtId="165" fontId="0" fillId="3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3" borderId="22" xfId="0" applyFont="1" applyFill="1" applyBorder="1" applyAlignment="1">
      <alignment horizontal="left" vertical="center" wrapText="1"/>
    </xf>
    <xf numFmtId="0" fontId="0" fillId="3" borderId="2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3" borderId="21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18" xfId="0" applyFont="1" applyFill="1" applyBorder="1" applyAlignment="1">
      <alignment horizontal="left" vertical="center" wrapText="1"/>
    </xf>
    <xf numFmtId="0" fontId="0" fillId="3" borderId="2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2" fillId="0" borderId="30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5" fillId="0" borderId="33" xfId="0" applyFont="1" applyBorder="1" applyAlignment="1" applyProtection="1">
      <alignment horizontal="center" vertical="center" wrapText="1"/>
      <protection locked="0"/>
    </xf>
    <xf numFmtId="0" fontId="0" fillId="0" borderId="40" xfId="0" applyFont="1" applyBorder="1"/>
    <xf numFmtId="14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3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center" vertical="center"/>
    </xf>
    <xf numFmtId="0" fontId="17" fillId="0" borderId="33" xfId="0" applyFont="1" applyBorder="1" applyAlignment="1" applyProtection="1">
      <alignment horizontal="center" vertical="top" wrapText="1"/>
      <protection locked="0"/>
    </xf>
    <xf numFmtId="0" fontId="17" fillId="0" borderId="34" xfId="0" applyFont="1" applyBorder="1" applyAlignment="1" applyProtection="1">
      <alignment horizontal="center" vertical="top" wrapText="1"/>
      <protection locked="0"/>
    </xf>
    <xf numFmtId="0" fontId="17" fillId="0" borderId="35" xfId="0" applyFont="1" applyBorder="1" applyAlignment="1" applyProtection="1">
      <alignment horizontal="center" vertical="top" wrapText="1"/>
      <protection locked="0"/>
    </xf>
    <xf numFmtId="14" fontId="18" fillId="0" borderId="33" xfId="0" applyNumberFormat="1" applyFont="1" applyBorder="1" applyAlignment="1" applyProtection="1">
      <alignment horizontal="center" vertical="center"/>
      <protection locked="0"/>
    </xf>
    <xf numFmtId="14" fontId="18" fillId="0" borderId="34" xfId="0" applyNumberFormat="1" applyFont="1" applyBorder="1" applyAlignment="1" applyProtection="1">
      <alignment horizontal="center" vertical="center"/>
      <protection locked="0"/>
    </xf>
    <xf numFmtId="14" fontId="18" fillId="0" borderId="35" xfId="0" applyNumberFormat="1" applyFont="1" applyBorder="1" applyAlignment="1" applyProtection="1">
      <alignment horizontal="center" vertical="center"/>
      <protection locked="0"/>
    </xf>
    <xf numFmtId="164" fontId="15" fillId="0" borderId="22" xfId="0" applyNumberFormat="1" applyFont="1" applyFill="1" applyBorder="1" applyAlignment="1">
      <alignment horizontal="center" vertical="center"/>
    </xf>
    <xf numFmtId="164" fontId="15" fillId="0" borderId="24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4" fillId="0" borderId="24" xfId="0" applyFont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164" fontId="20" fillId="0" borderId="26" xfId="0" applyNumberFormat="1" applyFont="1" applyBorder="1" applyAlignment="1" applyProtection="1">
      <alignment horizontal="center" vertical="center"/>
      <protection locked="0"/>
    </xf>
    <xf numFmtId="164" fontId="20" fillId="0" borderId="27" xfId="0" applyNumberFormat="1" applyFont="1" applyBorder="1" applyAlignment="1" applyProtection="1">
      <alignment horizontal="center" vertical="center"/>
      <protection locked="0"/>
    </xf>
    <xf numFmtId="0" fontId="20" fillId="0" borderId="27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2" fillId="4" borderId="30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43" xfId="0" applyFont="1" applyFill="1" applyBorder="1" applyAlignment="1">
      <alignment horizontal="center"/>
    </xf>
    <xf numFmtId="2" fontId="0" fillId="0" borderId="20" xfId="1" applyNumberFormat="1" applyFont="1" applyFill="1" applyBorder="1" applyAlignment="1">
      <alignment horizontal="center" vertical="center"/>
    </xf>
    <xf numFmtId="2" fontId="0" fillId="0" borderId="17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9" fontId="3" fillId="0" borderId="5" xfId="0" applyNumberFormat="1" applyFont="1" applyFill="1" applyBorder="1" applyAlignment="1">
      <alignment horizontal="right"/>
    </xf>
    <xf numFmtId="9" fontId="3" fillId="0" borderId="20" xfId="0" applyNumberFormat="1" applyFont="1" applyFill="1" applyBorder="1" applyAlignment="1">
      <alignment horizontal="right"/>
    </xf>
    <xf numFmtId="2" fontId="0" fillId="0" borderId="20" xfId="0" applyNumberFormat="1" applyFont="1" applyFill="1" applyBorder="1" applyAlignment="1">
      <alignment horizontal="center" vertical="center"/>
    </xf>
    <xf numFmtId="2" fontId="0" fillId="0" borderId="17" xfId="0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9" fontId="8" fillId="0" borderId="43" xfId="0" applyNumberFormat="1" applyFont="1" applyBorder="1" applyAlignment="1">
      <alignment horizontal="center"/>
    </xf>
    <xf numFmtId="2" fontId="0" fillId="0" borderId="10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31" xfId="0" applyFont="1" applyFill="1" applyBorder="1" applyAlignment="1">
      <alignment horizontal="left" vertical="center" wrapText="1"/>
    </xf>
    <xf numFmtId="0" fontId="0" fillId="3" borderId="3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3.9015418346036537E-4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indiv'!$P$8:$P$17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3-4315-8FB6-80E0BF790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832"/>
        <c:axId val="149818368"/>
      </c:barChart>
      <c:catAx>
        <c:axId val="14981683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16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6643486742288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indiv'!$P$40:$P$41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7-4607-8C80-BB83A52B4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682496"/>
        <c:axId val="196684032"/>
      </c:barChart>
      <c:catAx>
        <c:axId val="196682496"/>
        <c:scaling>
          <c:orientation val="maxMin"/>
        </c:scaling>
        <c:delete val="1"/>
        <c:axPos val="l"/>
        <c:majorTickMark val="out"/>
        <c:minorTickMark val="none"/>
        <c:tickLblPos val="nextTo"/>
        <c:crossAx val="196684032"/>
        <c:crosses val="autoZero"/>
        <c:auto val="1"/>
        <c:lblAlgn val="ctr"/>
        <c:lblOffset val="100"/>
        <c:noMultiLvlLbl val="0"/>
      </c:catAx>
      <c:valAx>
        <c:axId val="19668403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68249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36616902825598E-2"/>
          <c:y val="5.6554548582461745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7-4A6E-9B53-14996321B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3744"/>
        <c:axId val="196705280"/>
      </c:barChart>
      <c:catAx>
        <c:axId val="196703744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05280"/>
        <c:crosses val="autoZero"/>
        <c:auto val="1"/>
        <c:lblAlgn val="ctr"/>
        <c:lblOffset val="100"/>
        <c:noMultiLvlLbl val="0"/>
      </c:catAx>
      <c:valAx>
        <c:axId val="1967052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037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752918740792041E-2"/>
          <c:y val="5.6554430267155339E-3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indiv'!$P$30:$P$33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D9-4FC2-BA67-A4CF2CFE6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41191607807023E-2"/>
          <c:y val="5.656265856659275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A6-405D-AD83-EA6434383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494656"/>
        <c:axId val="195496192"/>
      </c:barChart>
      <c:catAx>
        <c:axId val="195494656"/>
        <c:scaling>
          <c:orientation val="maxMin"/>
        </c:scaling>
        <c:delete val="1"/>
        <c:axPos val="l"/>
        <c:majorTickMark val="out"/>
        <c:minorTickMark val="none"/>
        <c:tickLblPos val="nextTo"/>
        <c:crossAx val="195496192"/>
        <c:crosses val="autoZero"/>
        <c:auto val="1"/>
        <c:lblAlgn val="ctr"/>
        <c:lblOffset val="100"/>
        <c:noMultiLvlLbl val="0"/>
      </c:catAx>
      <c:valAx>
        <c:axId val="1954961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49465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916556444367449E-2"/>
          <c:y val="5.6554313176588617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03-425D-97BF-A55AAD1AB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46272"/>
        <c:axId val="149852160"/>
      </c:barChart>
      <c:catAx>
        <c:axId val="14984627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52160"/>
        <c:crosses val="autoZero"/>
        <c:auto val="1"/>
        <c:lblAlgn val="ctr"/>
        <c:lblOffset val="100"/>
        <c:noMultiLvlLbl val="0"/>
      </c:catAx>
      <c:valAx>
        <c:axId val="1498521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4627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3-4509-BD3C-C6014CE32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59328"/>
        <c:axId val="149869312"/>
      </c:barChart>
      <c:catAx>
        <c:axId val="149859328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69312"/>
        <c:crosses val="autoZero"/>
        <c:auto val="1"/>
        <c:lblAlgn val="ctr"/>
        <c:lblOffset val="100"/>
        <c:noMultiLvlLbl val="0"/>
      </c:catAx>
      <c:valAx>
        <c:axId val="1498693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593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indiv'!$P$38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6-4927-94AF-39987B525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984000"/>
        <c:axId val="149985536"/>
      </c:barChart>
      <c:catAx>
        <c:axId val="149984000"/>
        <c:scaling>
          <c:orientation val="maxMin"/>
        </c:scaling>
        <c:delete val="1"/>
        <c:axPos val="l"/>
        <c:majorTickMark val="out"/>
        <c:minorTickMark val="none"/>
        <c:tickLblPos val="nextTo"/>
        <c:crossAx val="149985536"/>
        <c:crosses val="autoZero"/>
        <c:auto val="1"/>
        <c:lblAlgn val="ctr"/>
        <c:lblOffset val="100"/>
        <c:noMultiLvlLbl val="0"/>
      </c:catAx>
      <c:valAx>
        <c:axId val="14998553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98400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436616902825598E-2"/>
          <c:y val="5.655986751459718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4-44A5-9ADE-5C71C0D4E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67776"/>
        <c:axId val="203477760"/>
      </c:barChart>
      <c:catAx>
        <c:axId val="203467776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77760"/>
        <c:crosses val="autoZero"/>
        <c:auto val="1"/>
        <c:lblAlgn val="ctr"/>
        <c:lblOffset val="100"/>
        <c:noMultiLvlLbl val="0"/>
      </c:catAx>
      <c:valAx>
        <c:axId val="2034777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67776"/>
        <c:crossesAt val="0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62676995944063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indiv'!$P$4:$P$6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0B-4EFE-A4E4-1D1AC2CED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012992"/>
        <c:axId val="141014528"/>
      </c:barChart>
      <c:catAx>
        <c:axId val="141012992"/>
        <c:scaling>
          <c:orientation val="maxMin"/>
        </c:scaling>
        <c:delete val="1"/>
        <c:axPos val="l"/>
        <c:majorTickMark val="out"/>
        <c:minorTickMark val="none"/>
        <c:tickLblPos val="nextTo"/>
        <c:crossAx val="141014528"/>
        <c:crosses val="autoZero"/>
        <c:auto val="1"/>
        <c:lblAlgn val="ctr"/>
        <c:lblOffset val="100"/>
        <c:noMultiLvlLbl val="0"/>
      </c:catAx>
      <c:valAx>
        <c:axId val="14101452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101299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745275585293196E-2"/>
          <c:y val="5.6571621614054995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indiv'!$P$19:$P$20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61-44BF-A365-040AA6837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494656"/>
        <c:axId val="195496192"/>
      </c:barChart>
      <c:catAx>
        <c:axId val="195494656"/>
        <c:scaling>
          <c:orientation val="maxMin"/>
        </c:scaling>
        <c:delete val="1"/>
        <c:axPos val="l"/>
        <c:majorTickMark val="out"/>
        <c:minorTickMark val="none"/>
        <c:tickLblPos val="nextTo"/>
        <c:crossAx val="195496192"/>
        <c:crosses val="autoZero"/>
        <c:auto val="1"/>
        <c:lblAlgn val="ctr"/>
        <c:lblOffset val="100"/>
        <c:noMultiLvlLbl val="0"/>
      </c:catAx>
      <c:valAx>
        <c:axId val="1954961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49465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752918740792041E-2"/>
          <c:y val="5.6554430267155339E-3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indiv'!$P$26:$P$28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0D-41F8-A025-34A2313E0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U61 indiv'!$P$35:$P$37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D0-44E7-9C3A-311F06DF6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10240"/>
        <c:axId val="196811776"/>
      </c:barChart>
      <c:catAx>
        <c:axId val="196810240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11776"/>
        <c:crosses val="autoZero"/>
        <c:auto val="1"/>
        <c:lblAlgn val="ctr"/>
        <c:lblOffset val="100"/>
        <c:noMultiLvlLbl val="0"/>
      </c:catAx>
      <c:valAx>
        <c:axId val="196811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10240"/>
        <c:crossesAt val="0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2" name="ZoneTexte 1"/>
        <xdr:cNvSpPr txBox="1"/>
      </xdr:nvSpPr>
      <xdr:spPr>
        <a:xfrm>
          <a:off x="216625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40823</xdr:colOff>
      <xdr:row>0</xdr:row>
      <xdr:rowOff>76542</xdr:rowOff>
    </xdr:from>
    <xdr:to>
      <xdr:col>12</xdr:col>
      <xdr:colOff>149679</xdr:colOff>
      <xdr:row>0</xdr:row>
      <xdr:rowOff>1333502</xdr:rowOff>
    </xdr:to>
    <xdr:sp macro="" textlink="">
      <xdr:nvSpPr>
        <xdr:cNvPr id="3" name="ZoneTexte 2"/>
        <xdr:cNvSpPr txBox="1"/>
      </xdr:nvSpPr>
      <xdr:spPr>
        <a:xfrm>
          <a:off x="9293680" y="76542"/>
          <a:ext cx="2911928" cy="1256960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50% 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 évalués. 41% environ, en poids, des critères sont obligatoires à évaluer et donc imposés.</a:t>
          </a:r>
          <a:endParaRPr lang="fr-FR" sz="1200" b="1">
            <a:solidFill>
              <a:srgbClr val="FF0000"/>
            </a:solidFill>
            <a:effectLst/>
          </a:endParaRPr>
        </a:p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sélectionnera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les 9%  minimum de critères restants. </a:t>
          </a:r>
          <a:endParaRPr lang="fr-FR" sz="1200" b="1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9</xdr:col>
      <xdr:colOff>47625</xdr:colOff>
      <xdr:row>6</xdr:row>
      <xdr:rowOff>214312</xdr:rowOff>
    </xdr:from>
    <xdr:to>
      <xdr:col>9</xdr:col>
      <xdr:colOff>952500</xdr:colOff>
      <xdr:row>17</xdr:row>
      <xdr:rowOff>40822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50</xdr:row>
      <xdr:rowOff>43655</xdr:rowOff>
    </xdr:from>
    <xdr:to>
      <xdr:col>7</xdr:col>
      <xdr:colOff>234157</xdr:colOff>
      <xdr:row>50</xdr:row>
      <xdr:rowOff>272255</xdr:rowOff>
    </xdr:to>
    <xdr:sp macro="" textlink="">
      <xdr:nvSpPr>
        <xdr:cNvPr id="5" name="Flèche à angle droit 4"/>
        <xdr:cNvSpPr/>
      </xdr:nvSpPr>
      <xdr:spPr>
        <a:xfrm>
          <a:off x="9249570" y="9254330"/>
          <a:ext cx="2333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71438</xdr:colOff>
      <xdr:row>48</xdr:row>
      <xdr:rowOff>136071</xdr:rowOff>
    </xdr:from>
    <xdr:to>
      <xdr:col>10</xdr:col>
      <xdr:colOff>0</xdr:colOff>
      <xdr:row>49</xdr:row>
      <xdr:rowOff>176893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44</xdr:row>
      <xdr:rowOff>95250</xdr:rowOff>
    </xdr:from>
    <xdr:to>
      <xdr:col>9</xdr:col>
      <xdr:colOff>979714</xdr:colOff>
      <xdr:row>45</xdr:row>
      <xdr:rowOff>166687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83343</xdr:colOff>
      <xdr:row>37</xdr:row>
      <xdr:rowOff>91850</xdr:rowOff>
    </xdr:from>
    <xdr:to>
      <xdr:col>9</xdr:col>
      <xdr:colOff>979714</xdr:colOff>
      <xdr:row>37</xdr:row>
      <xdr:rowOff>389506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28916</xdr:colOff>
      <xdr:row>21</xdr:row>
      <xdr:rowOff>136072</xdr:rowOff>
    </xdr:from>
    <xdr:to>
      <xdr:col>9</xdr:col>
      <xdr:colOff>929369</xdr:colOff>
      <xdr:row>22</xdr:row>
      <xdr:rowOff>244928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142872</xdr:colOff>
      <xdr:row>50</xdr:row>
      <xdr:rowOff>95250</xdr:rowOff>
    </xdr:from>
    <xdr:to>
      <xdr:col>9</xdr:col>
      <xdr:colOff>881061</xdr:colOff>
      <xdr:row>50</xdr:row>
      <xdr:rowOff>285750</xdr:rowOff>
    </xdr:to>
    <xdr:sp macro="" textlink="">
      <xdr:nvSpPr>
        <xdr:cNvPr id="14" name="Flèche droite 13"/>
        <xdr:cNvSpPr/>
      </xdr:nvSpPr>
      <xdr:spPr>
        <a:xfrm rot="10800000">
          <a:off x="10201272" y="93059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71438</xdr:colOff>
      <xdr:row>3</xdr:row>
      <xdr:rowOff>11906</xdr:rowOff>
    </xdr:from>
    <xdr:to>
      <xdr:col>9</xdr:col>
      <xdr:colOff>947738</xdr:colOff>
      <xdr:row>5</xdr:row>
      <xdr:rowOff>256834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27783</xdr:colOff>
      <xdr:row>17</xdr:row>
      <xdr:rowOff>186533</xdr:rowOff>
    </xdr:from>
    <xdr:to>
      <xdr:col>9</xdr:col>
      <xdr:colOff>926307</xdr:colOff>
      <xdr:row>20</xdr:row>
      <xdr:rowOff>13608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54771</xdr:colOff>
      <xdr:row>25</xdr:row>
      <xdr:rowOff>0</xdr:rowOff>
    </xdr:from>
    <xdr:to>
      <xdr:col>9</xdr:col>
      <xdr:colOff>966106</xdr:colOff>
      <xdr:row>27</xdr:row>
      <xdr:rowOff>326571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71437</xdr:colOff>
      <xdr:row>34</xdr:row>
      <xdr:rowOff>11906</xdr:rowOff>
    </xdr:from>
    <xdr:to>
      <xdr:col>9</xdr:col>
      <xdr:colOff>966107</xdr:colOff>
      <xdr:row>37</xdr:row>
      <xdr:rowOff>0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47625</xdr:colOff>
      <xdr:row>39</xdr:row>
      <xdr:rowOff>11908</xdr:rowOff>
    </xdr:from>
    <xdr:to>
      <xdr:col>9</xdr:col>
      <xdr:colOff>966106</xdr:colOff>
      <xdr:row>41</xdr:row>
      <xdr:rowOff>11908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16330</xdr:colOff>
      <xdr:row>47</xdr:row>
      <xdr:rowOff>13872</xdr:rowOff>
    </xdr:from>
    <xdr:to>
      <xdr:col>9</xdr:col>
      <xdr:colOff>966108</xdr:colOff>
      <xdr:row>48</xdr:row>
      <xdr:rowOff>13872</xdr:rowOff>
    </xdr:to>
    <xdr:graphicFrame macro="">
      <xdr:nvGraphicFramePr>
        <xdr:cNvPr id="22" name="Graphique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54428</xdr:colOff>
      <xdr:row>29</xdr:row>
      <xdr:rowOff>1</xdr:rowOff>
    </xdr:from>
    <xdr:to>
      <xdr:col>9</xdr:col>
      <xdr:colOff>952499</xdr:colOff>
      <xdr:row>32</xdr:row>
      <xdr:rowOff>244930</xdr:rowOff>
    </xdr:to>
    <xdr:graphicFrame macro="">
      <xdr:nvGraphicFramePr>
        <xdr:cNvPr id="24" name="Graphique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95251</xdr:colOff>
      <xdr:row>42</xdr:row>
      <xdr:rowOff>136072</xdr:rowOff>
    </xdr:from>
    <xdr:to>
      <xdr:col>9</xdr:col>
      <xdr:colOff>1020535</xdr:colOff>
      <xdr:row>42</xdr:row>
      <xdr:rowOff>476250</xdr:rowOff>
    </xdr:to>
    <xdr:graphicFrame macro="">
      <xdr:nvGraphicFramePr>
        <xdr:cNvPr id="26" name="Graphique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I7" sqref="I7"/>
    </sheetView>
  </sheetViews>
  <sheetFormatPr baseColWidth="10" defaultRowHeight="15" x14ac:dyDescent="0.25"/>
  <cols>
    <col min="1" max="1" width="3.28515625" style="4" customWidth="1"/>
    <col min="2" max="2" width="12.28515625" style="4" customWidth="1"/>
    <col min="3" max="3" width="4.85546875" style="4" customWidth="1"/>
    <col min="4" max="4" width="25.7109375" style="4" customWidth="1"/>
    <col min="5" max="5" width="71.140625" style="4" customWidth="1"/>
    <col min="6" max="6" width="6.140625" style="14" customWidth="1"/>
  </cols>
  <sheetData>
    <row r="1" spans="1:6" s="1" customFormat="1" ht="48" customHeight="1" thickBot="1" x14ac:dyDescent="0.3">
      <c r="F1" s="9" t="s">
        <v>41</v>
      </c>
    </row>
    <row r="2" spans="1:6" ht="15.75" customHeight="1" x14ac:dyDescent="0.25">
      <c r="A2" s="121"/>
      <c r="B2" s="129" t="s">
        <v>29</v>
      </c>
      <c r="C2" s="119" t="s">
        <v>0</v>
      </c>
      <c r="D2" s="117" t="s">
        <v>6</v>
      </c>
      <c r="E2" s="2" t="s">
        <v>84</v>
      </c>
      <c r="F2" s="15"/>
    </row>
    <row r="3" spans="1:6" ht="15.75" customHeight="1" thickBot="1" x14ac:dyDescent="0.3">
      <c r="A3" s="121"/>
      <c r="B3" s="130"/>
      <c r="C3" s="120"/>
      <c r="D3" s="118"/>
      <c r="E3" s="5" t="s">
        <v>85</v>
      </c>
      <c r="F3" s="12"/>
    </row>
    <row r="4" spans="1:6" ht="15.75" customHeight="1" x14ac:dyDescent="0.25">
      <c r="A4" s="121"/>
      <c r="B4" s="130"/>
      <c r="C4" s="119" t="s">
        <v>2</v>
      </c>
      <c r="D4" s="117" t="s">
        <v>30</v>
      </c>
      <c r="E4" s="2" t="s">
        <v>44</v>
      </c>
      <c r="F4" s="10"/>
    </row>
    <row r="5" spans="1:6" ht="15.75" customHeight="1" x14ac:dyDescent="0.25">
      <c r="A5" s="121"/>
      <c r="B5" s="130"/>
      <c r="C5" s="121"/>
      <c r="D5" s="122"/>
      <c r="E5" s="3" t="s">
        <v>42</v>
      </c>
      <c r="F5" s="11"/>
    </row>
    <row r="6" spans="1:6" ht="15.75" customHeight="1" thickBot="1" x14ac:dyDescent="0.3">
      <c r="A6" s="121"/>
      <c r="B6" s="130"/>
      <c r="C6" s="120"/>
      <c r="D6" s="118"/>
      <c r="E6" s="5" t="s">
        <v>43</v>
      </c>
      <c r="F6" s="12"/>
    </row>
    <row r="7" spans="1:6" ht="15.75" customHeight="1" x14ac:dyDescent="0.25">
      <c r="A7" s="121"/>
      <c r="B7" s="130"/>
      <c r="C7" s="119" t="s">
        <v>3</v>
      </c>
      <c r="D7" s="117" t="s">
        <v>1</v>
      </c>
      <c r="E7" s="2" t="s">
        <v>86</v>
      </c>
      <c r="F7" s="15"/>
    </row>
    <row r="8" spans="1:6" ht="15.75" customHeight="1" x14ac:dyDescent="0.25">
      <c r="A8" s="121"/>
      <c r="B8" s="130"/>
      <c r="C8" s="121"/>
      <c r="D8" s="122"/>
      <c r="E8" s="3" t="s">
        <v>87</v>
      </c>
      <c r="F8" s="16"/>
    </row>
    <row r="9" spans="1:6" ht="15.75" customHeight="1" thickBot="1" x14ac:dyDescent="0.3">
      <c r="A9" s="121"/>
      <c r="B9" s="130"/>
      <c r="C9" s="120"/>
      <c r="D9" s="118"/>
      <c r="E9" s="5" t="s">
        <v>88</v>
      </c>
      <c r="F9" s="17"/>
    </row>
    <row r="10" spans="1:6" ht="15.75" customHeight="1" x14ac:dyDescent="0.25">
      <c r="A10" s="121"/>
      <c r="B10" s="130"/>
      <c r="C10" s="119" t="s">
        <v>5</v>
      </c>
      <c r="D10" s="117" t="s">
        <v>4</v>
      </c>
      <c r="E10" s="2" t="s">
        <v>89</v>
      </c>
      <c r="F10" s="15"/>
    </row>
    <row r="11" spans="1:6" ht="15.75" customHeight="1" x14ac:dyDescent="0.25">
      <c r="A11" s="121"/>
      <c r="B11" s="130"/>
      <c r="C11" s="121"/>
      <c r="D11" s="122"/>
      <c r="E11" s="3" t="s">
        <v>91</v>
      </c>
      <c r="F11" s="16"/>
    </row>
    <row r="12" spans="1:6" ht="15.75" customHeight="1" thickBot="1" x14ac:dyDescent="0.3">
      <c r="A12" s="121"/>
      <c r="B12" s="130"/>
      <c r="C12" s="120"/>
      <c r="D12" s="118"/>
      <c r="E12" s="5" t="s">
        <v>90</v>
      </c>
      <c r="F12" s="12"/>
    </row>
    <row r="13" spans="1:6" ht="15.75" customHeight="1" x14ac:dyDescent="0.25">
      <c r="A13" s="121"/>
      <c r="B13" s="130"/>
      <c r="C13" s="119" t="s">
        <v>7</v>
      </c>
      <c r="D13" s="117" t="s">
        <v>8</v>
      </c>
      <c r="E13" s="2" t="s">
        <v>45</v>
      </c>
      <c r="F13" s="15"/>
    </row>
    <row r="14" spans="1:6" ht="15.75" customHeight="1" x14ac:dyDescent="0.25">
      <c r="A14" s="121"/>
      <c r="B14" s="130"/>
      <c r="C14" s="121"/>
      <c r="D14" s="122"/>
      <c r="E14" s="3" t="s">
        <v>46</v>
      </c>
      <c r="F14" s="16"/>
    </row>
    <row r="15" spans="1:6" ht="15.75" customHeight="1" thickBot="1" x14ac:dyDescent="0.3">
      <c r="A15" s="120"/>
      <c r="B15" s="131"/>
      <c r="C15" s="120"/>
      <c r="D15" s="118"/>
      <c r="E15" s="5" t="s">
        <v>47</v>
      </c>
      <c r="F15" s="17"/>
    </row>
    <row r="16" spans="1:6" ht="29.25" customHeight="1" thickBot="1" x14ac:dyDescent="0.3">
      <c r="A16" s="119" t="s">
        <v>31</v>
      </c>
      <c r="B16" s="126" t="s">
        <v>32</v>
      </c>
      <c r="C16" s="6" t="s">
        <v>9</v>
      </c>
      <c r="D16" s="7" t="s">
        <v>12</v>
      </c>
      <c r="E16" s="8" t="s">
        <v>48</v>
      </c>
      <c r="F16" s="13"/>
    </row>
    <row r="17" spans="1:6" x14ac:dyDescent="0.25">
      <c r="A17" s="121"/>
      <c r="B17" s="127"/>
      <c r="C17" s="119" t="s">
        <v>11</v>
      </c>
      <c r="D17" s="117" t="s">
        <v>33</v>
      </c>
      <c r="E17" s="2" t="s">
        <v>49</v>
      </c>
      <c r="F17" s="10"/>
    </row>
    <row r="18" spans="1:6" x14ac:dyDescent="0.25">
      <c r="A18" s="121"/>
      <c r="B18" s="127"/>
      <c r="C18" s="121"/>
      <c r="D18" s="122"/>
      <c r="E18" s="3" t="s">
        <v>50</v>
      </c>
      <c r="F18" s="11"/>
    </row>
    <row r="19" spans="1:6" x14ac:dyDescent="0.25">
      <c r="A19" s="121"/>
      <c r="B19" s="127"/>
      <c r="C19" s="121"/>
      <c r="D19" s="122"/>
      <c r="E19" s="3" t="s">
        <v>51</v>
      </c>
      <c r="F19" s="11"/>
    </row>
    <row r="20" spans="1:6" x14ac:dyDescent="0.25">
      <c r="A20" s="121"/>
      <c r="B20" s="127"/>
      <c r="C20" s="121"/>
      <c r="D20" s="122"/>
      <c r="E20" s="3" t="s">
        <v>52</v>
      </c>
      <c r="F20" s="11"/>
    </row>
    <row r="21" spans="1:6" x14ac:dyDescent="0.25">
      <c r="A21" s="121"/>
      <c r="B21" s="127"/>
      <c r="C21" s="121"/>
      <c r="D21" s="122"/>
      <c r="E21" s="3" t="s">
        <v>53</v>
      </c>
      <c r="F21" s="11"/>
    </row>
    <row r="22" spans="1:6" ht="15.75" thickBot="1" x14ac:dyDescent="0.3">
      <c r="A22" s="121"/>
      <c r="B22" s="127"/>
      <c r="C22" s="120"/>
      <c r="D22" s="118"/>
      <c r="E22" s="5" t="s">
        <v>54</v>
      </c>
      <c r="F22" s="12"/>
    </row>
    <row r="23" spans="1:6" x14ac:dyDescent="0.25">
      <c r="A23" s="121"/>
      <c r="B23" s="127"/>
      <c r="C23" s="119" t="s">
        <v>13</v>
      </c>
      <c r="D23" s="117" t="s">
        <v>34</v>
      </c>
      <c r="E23" s="2" t="s">
        <v>55</v>
      </c>
      <c r="F23" s="10"/>
    </row>
    <row r="24" spans="1:6" x14ac:dyDescent="0.25">
      <c r="A24" s="121"/>
      <c r="B24" s="127"/>
      <c r="C24" s="121"/>
      <c r="D24" s="122"/>
      <c r="E24" s="3" t="s">
        <v>56</v>
      </c>
      <c r="F24" s="11"/>
    </row>
    <row r="25" spans="1:6" x14ac:dyDescent="0.25">
      <c r="A25" s="121"/>
      <c r="B25" s="127"/>
      <c r="C25" s="121"/>
      <c r="D25" s="122"/>
      <c r="E25" s="3" t="s">
        <v>57</v>
      </c>
      <c r="F25" s="11"/>
    </row>
    <row r="26" spans="1:6" ht="15.75" thickBot="1" x14ac:dyDescent="0.3">
      <c r="A26" s="120"/>
      <c r="B26" s="128"/>
      <c r="C26" s="120"/>
      <c r="D26" s="118"/>
      <c r="E26" s="5" t="s">
        <v>58</v>
      </c>
      <c r="F26" s="12"/>
    </row>
    <row r="27" spans="1:6" ht="17.25" customHeight="1" x14ac:dyDescent="0.25">
      <c r="A27" s="119" t="s">
        <v>35</v>
      </c>
      <c r="B27" s="126" t="s">
        <v>36</v>
      </c>
      <c r="C27" s="119" t="s">
        <v>14</v>
      </c>
      <c r="D27" s="117" t="s">
        <v>15</v>
      </c>
      <c r="E27" s="2" t="s">
        <v>59</v>
      </c>
      <c r="F27" s="15"/>
    </row>
    <row r="28" spans="1:6" ht="17.25" customHeight="1" x14ac:dyDescent="0.25">
      <c r="A28" s="121"/>
      <c r="B28" s="127"/>
      <c r="C28" s="121"/>
      <c r="D28" s="122"/>
      <c r="E28" s="3" t="s">
        <v>60</v>
      </c>
      <c r="F28" s="16"/>
    </row>
    <row r="29" spans="1:6" ht="17.25" customHeight="1" thickBot="1" x14ac:dyDescent="0.3">
      <c r="A29" s="121"/>
      <c r="B29" s="127"/>
      <c r="C29" s="120"/>
      <c r="D29" s="118"/>
      <c r="E29" s="5" t="s">
        <v>61</v>
      </c>
      <c r="F29" s="12"/>
    </row>
    <row r="30" spans="1:6" ht="17.25" customHeight="1" x14ac:dyDescent="0.25">
      <c r="A30" s="121"/>
      <c r="B30" s="127"/>
      <c r="C30" s="119" t="s">
        <v>16</v>
      </c>
      <c r="D30" s="117" t="s">
        <v>21</v>
      </c>
      <c r="E30" s="2" t="s">
        <v>62</v>
      </c>
      <c r="F30" s="10"/>
    </row>
    <row r="31" spans="1:6" ht="17.25" customHeight="1" x14ac:dyDescent="0.25">
      <c r="A31" s="121"/>
      <c r="B31" s="127"/>
      <c r="C31" s="121"/>
      <c r="D31" s="122"/>
      <c r="E31" s="3" t="s">
        <v>63</v>
      </c>
      <c r="F31" s="11"/>
    </row>
    <row r="32" spans="1:6" ht="17.25" customHeight="1" x14ac:dyDescent="0.25">
      <c r="A32" s="121"/>
      <c r="B32" s="127"/>
      <c r="C32" s="121"/>
      <c r="D32" s="122"/>
      <c r="E32" s="3" t="s">
        <v>64</v>
      </c>
      <c r="F32" s="11"/>
    </row>
    <row r="33" spans="1:6" ht="17.25" customHeight="1" thickBot="1" x14ac:dyDescent="0.3">
      <c r="A33" s="120"/>
      <c r="B33" s="128"/>
      <c r="C33" s="120"/>
      <c r="D33" s="118"/>
      <c r="E33" s="5" t="s">
        <v>65</v>
      </c>
      <c r="F33" s="12"/>
    </row>
    <row r="34" spans="1:6" ht="25.5" customHeight="1" x14ac:dyDescent="0.25">
      <c r="A34" s="119" t="s">
        <v>37</v>
      </c>
      <c r="B34" s="123" t="s">
        <v>38</v>
      </c>
      <c r="C34" s="119" t="s">
        <v>17</v>
      </c>
      <c r="D34" s="117" t="s">
        <v>25</v>
      </c>
      <c r="E34" s="2" t="s">
        <v>66</v>
      </c>
      <c r="F34" s="15"/>
    </row>
    <row r="35" spans="1:6" ht="15.75" thickBot="1" x14ac:dyDescent="0.3">
      <c r="A35" s="121"/>
      <c r="B35" s="124"/>
      <c r="C35" s="120"/>
      <c r="D35" s="118"/>
      <c r="E35" s="5" t="s">
        <v>67</v>
      </c>
      <c r="F35" s="17"/>
    </row>
    <row r="36" spans="1:6" x14ac:dyDescent="0.25">
      <c r="A36" s="121"/>
      <c r="B36" s="124"/>
      <c r="C36" s="119" t="s">
        <v>18</v>
      </c>
      <c r="D36" s="117" t="s">
        <v>10</v>
      </c>
      <c r="E36" s="2" t="s">
        <v>68</v>
      </c>
      <c r="F36" s="10"/>
    </row>
    <row r="37" spans="1:6" x14ac:dyDescent="0.25">
      <c r="A37" s="121"/>
      <c r="B37" s="124"/>
      <c r="C37" s="121"/>
      <c r="D37" s="122"/>
      <c r="E37" s="3" t="s">
        <v>69</v>
      </c>
      <c r="F37" s="11"/>
    </row>
    <row r="38" spans="1:6" ht="15.75" thickBot="1" x14ac:dyDescent="0.3">
      <c r="A38" s="121"/>
      <c r="B38" s="124"/>
      <c r="C38" s="120"/>
      <c r="D38" s="118"/>
      <c r="E38" s="5" t="s">
        <v>70</v>
      </c>
      <c r="F38" s="12"/>
    </row>
    <row r="39" spans="1:6" x14ac:dyDescent="0.25">
      <c r="A39" s="121"/>
      <c r="B39" s="124"/>
      <c r="C39" s="119" t="s">
        <v>20</v>
      </c>
      <c r="D39" s="117" t="s">
        <v>19</v>
      </c>
      <c r="E39" s="2" t="s">
        <v>71</v>
      </c>
      <c r="F39" s="10"/>
    </row>
    <row r="40" spans="1:6" x14ac:dyDescent="0.25">
      <c r="A40" s="121"/>
      <c r="B40" s="124"/>
      <c r="C40" s="121"/>
      <c r="D40" s="122"/>
      <c r="E40" s="3" t="s">
        <v>72</v>
      </c>
      <c r="F40" s="16"/>
    </row>
    <row r="41" spans="1:6" x14ac:dyDescent="0.25">
      <c r="A41" s="121"/>
      <c r="B41" s="124"/>
      <c r="C41" s="121"/>
      <c r="D41" s="122"/>
      <c r="E41" s="3" t="s">
        <v>73</v>
      </c>
      <c r="F41" s="11"/>
    </row>
    <row r="42" spans="1:6" ht="15.75" thickBot="1" x14ac:dyDescent="0.3">
      <c r="A42" s="121"/>
      <c r="B42" s="124"/>
      <c r="C42" s="120"/>
      <c r="D42" s="118"/>
      <c r="E42" s="5" t="s">
        <v>74</v>
      </c>
      <c r="F42" s="17"/>
    </row>
    <row r="43" spans="1:6" ht="25.5" x14ac:dyDescent="0.25">
      <c r="A43" s="121"/>
      <c r="B43" s="124"/>
      <c r="C43" s="119" t="s">
        <v>22</v>
      </c>
      <c r="D43" s="117" t="s">
        <v>27</v>
      </c>
      <c r="E43" s="2" t="s">
        <v>75</v>
      </c>
      <c r="F43" s="10"/>
    </row>
    <row r="44" spans="1:6" ht="25.5" x14ac:dyDescent="0.25">
      <c r="A44" s="121"/>
      <c r="B44" s="124"/>
      <c r="C44" s="121"/>
      <c r="D44" s="122"/>
      <c r="E44" s="3" t="s">
        <v>76</v>
      </c>
      <c r="F44" s="11"/>
    </row>
    <row r="45" spans="1:6" x14ac:dyDescent="0.25">
      <c r="A45" s="121"/>
      <c r="B45" s="124"/>
      <c r="C45" s="121"/>
      <c r="D45" s="122"/>
      <c r="E45" s="3" t="s">
        <v>77</v>
      </c>
      <c r="F45" s="16"/>
    </row>
    <row r="46" spans="1:6" ht="15.75" thickBot="1" x14ac:dyDescent="0.3">
      <c r="A46" s="120"/>
      <c r="B46" s="125"/>
      <c r="C46" s="120"/>
      <c r="D46" s="118"/>
      <c r="E46" s="5" t="s">
        <v>78</v>
      </c>
      <c r="F46" s="12"/>
    </row>
    <row r="47" spans="1:6" x14ac:dyDescent="0.25">
      <c r="A47" s="119" t="s">
        <v>39</v>
      </c>
      <c r="B47" s="126" t="s">
        <v>40</v>
      </c>
      <c r="C47" s="119" t="s">
        <v>24</v>
      </c>
      <c r="D47" s="117" t="s">
        <v>23</v>
      </c>
      <c r="E47" s="2" t="s">
        <v>79</v>
      </c>
      <c r="F47" s="10"/>
    </row>
    <row r="48" spans="1:6" x14ac:dyDescent="0.25">
      <c r="A48" s="121"/>
      <c r="B48" s="127"/>
      <c r="C48" s="121"/>
      <c r="D48" s="122"/>
      <c r="E48" s="3" t="s">
        <v>80</v>
      </c>
      <c r="F48" s="16"/>
    </row>
    <row r="49" spans="1:6" ht="15.75" thickBot="1" x14ac:dyDescent="0.3">
      <c r="A49" s="121"/>
      <c r="B49" s="127"/>
      <c r="C49" s="120"/>
      <c r="D49" s="118"/>
      <c r="E49" s="5" t="s">
        <v>81</v>
      </c>
      <c r="F49" s="12"/>
    </row>
    <row r="50" spans="1:6" x14ac:dyDescent="0.25">
      <c r="A50" s="121"/>
      <c r="B50" s="127"/>
      <c r="C50" s="119" t="s">
        <v>26</v>
      </c>
      <c r="D50" s="117" t="s">
        <v>28</v>
      </c>
      <c r="E50" s="2" t="s">
        <v>82</v>
      </c>
      <c r="F50" s="15"/>
    </row>
    <row r="51" spans="1:6" ht="15.75" thickBot="1" x14ac:dyDescent="0.3">
      <c r="A51" s="120"/>
      <c r="B51" s="128"/>
      <c r="C51" s="120"/>
      <c r="D51" s="118"/>
      <c r="E51" s="5" t="s">
        <v>83</v>
      </c>
      <c r="F51" s="17"/>
    </row>
  </sheetData>
  <mergeCells count="40">
    <mergeCell ref="A34:A46"/>
    <mergeCell ref="B34:B46"/>
    <mergeCell ref="A47:A51"/>
    <mergeCell ref="B47:B51"/>
    <mergeCell ref="D7:D9"/>
    <mergeCell ref="C7:C9"/>
    <mergeCell ref="D10:D12"/>
    <mergeCell ref="C10:C12"/>
    <mergeCell ref="A2:A15"/>
    <mergeCell ref="A16:A26"/>
    <mergeCell ref="B16:B26"/>
    <mergeCell ref="A27:A33"/>
    <mergeCell ref="B27:B33"/>
    <mergeCell ref="B2:B15"/>
    <mergeCell ref="D50:D51"/>
    <mergeCell ref="C50:C51"/>
    <mergeCell ref="C43:C46"/>
    <mergeCell ref="D43:D46"/>
    <mergeCell ref="D47:D49"/>
    <mergeCell ref="C47:C49"/>
    <mergeCell ref="D23:D26"/>
    <mergeCell ref="C23:C26"/>
    <mergeCell ref="D27:D29"/>
    <mergeCell ref="C27:C29"/>
    <mergeCell ref="D30:D33"/>
    <mergeCell ref="C30:C33"/>
    <mergeCell ref="D34:D35"/>
    <mergeCell ref="C34:C35"/>
    <mergeCell ref="D36:D38"/>
    <mergeCell ref="C36:C38"/>
    <mergeCell ref="D39:D42"/>
    <mergeCell ref="C39:C42"/>
    <mergeCell ref="D2:D3"/>
    <mergeCell ref="C2:C3"/>
    <mergeCell ref="C13:C15"/>
    <mergeCell ref="D13:D15"/>
    <mergeCell ref="D17:D22"/>
    <mergeCell ref="C17:C22"/>
    <mergeCell ref="D4:D6"/>
    <mergeCell ref="C4:C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70" zoomScaleNormal="70" workbookViewId="0">
      <selection activeCell="F9" sqref="F9"/>
    </sheetView>
  </sheetViews>
  <sheetFormatPr baseColWidth="10" defaultRowHeight="15" x14ac:dyDescent="0.25"/>
  <cols>
    <col min="1" max="1" width="30.85546875" style="4" customWidth="1"/>
    <col min="2" max="2" width="87.5703125" style="26" customWidth="1"/>
  </cols>
  <sheetData>
    <row r="1" spans="1:13" ht="18.75" customHeight="1" x14ac:dyDescent="0.25">
      <c r="A1" s="139" t="s">
        <v>97</v>
      </c>
      <c r="B1" s="139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3" ht="15.75" customHeight="1" x14ac:dyDescent="0.25">
      <c r="A2" s="19" t="s">
        <v>98</v>
      </c>
    </row>
    <row r="3" spans="1:13" ht="15" customHeight="1" x14ac:dyDescent="0.25"/>
    <row r="4" spans="1:13" ht="17.25" customHeight="1" x14ac:dyDescent="0.25">
      <c r="A4" s="21" t="s">
        <v>96</v>
      </c>
      <c r="B4" s="24" t="s">
        <v>95</v>
      </c>
    </row>
    <row r="5" spans="1:13" s="1" customFormat="1" ht="21" customHeight="1" x14ac:dyDescent="0.25">
      <c r="A5" s="137" t="s">
        <v>99</v>
      </c>
      <c r="B5" s="138"/>
    </row>
    <row r="6" spans="1:13" ht="21" customHeight="1" x14ac:dyDescent="0.25">
      <c r="A6" s="134" t="s">
        <v>84</v>
      </c>
      <c r="B6" s="28" t="s">
        <v>92</v>
      </c>
    </row>
    <row r="7" spans="1:13" ht="21" customHeight="1" x14ac:dyDescent="0.25">
      <c r="A7" s="134"/>
      <c r="B7" s="28" t="s">
        <v>93</v>
      </c>
    </row>
    <row r="8" spans="1:13" ht="21" customHeight="1" x14ac:dyDescent="0.25">
      <c r="A8" s="134"/>
      <c r="B8" s="29" t="s">
        <v>94</v>
      </c>
    </row>
    <row r="9" spans="1:13" ht="18" customHeight="1" x14ac:dyDescent="0.25">
      <c r="A9" s="137" t="s">
        <v>101</v>
      </c>
      <c r="B9" s="138"/>
    </row>
    <row r="10" spans="1:13" ht="15.75" customHeight="1" x14ac:dyDescent="0.25">
      <c r="A10" s="134" t="s">
        <v>86</v>
      </c>
      <c r="B10" s="30" t="s">
        <v>102</v>
      </c>
    </row>
    <row r="11" spans="1:13" ht="15.75" customHeight="1" x14ac:dyDescent="0.25">
      <c r="A11" s="134"/>
      <c r="B11" s="30" t="s">
        <v>103</v>
      </c>
    </row>
    <row r="12" spans="1:13" ht="15.75" customHeight="1" x14ac:dyDescent="0.25">
      <c r="A12" s="134" t="s">
        <v>87</v>
      </c>
      <c r="B12" s="31" t="s">
        <v>104</v>
      </c>
    </row>
    <row r="13" spans="1:13" ht="15.75" customHeight="1" x14ac:dyDescent="0.25">
      <c r="A13" s="134"/>
      <c r="B13" s="31" t="s">
        <v>105</v>
      </c>
    </row>
    <row r="14" spans="1:13" ht="27.75" customHeight="1" x14ac:dyDescent="0.25">
      <c r="A14" s="134"/>
      <c r="B14" s="20" t="s">
        <v>106</v>
      </c>
    </row>
    <row r="15" spans="1:13" ht="15.75" customHeight="1" x14ac:dyDescent="0.25">
      <c r="A15" s="134"/>
      <c r="B15" s="32" t="s">
        <v>107</v>
      </c>
    </row>
    <row r="16" spans="1:13" ht="15.75" customHeight="1" x14ac:dyDescent="0.25">
      <c r="A16" s="134" t="s">
        <v>88</v>
      </c>
      <c r="B16" s="33" t="s">
        <v>108</v>
      </c>
    </row>
    <row r="17" spans="1:2" ht="15.75" customHeight="1" x14ac:dyDescent="0.25">
      <c r="A17" s="134"/>
      <c r="B17" s="33" t="s">
        <v>109</v>
      </c>
    </row>
    <row r="18" spans="1:2" ht="15.75" customHeight="1" x14ac:dyDescent="0.25">
      <c r="A18" s="134"/>
      <c r="B18" s="33" t="s">
        <v>110</v>
      </c>
    </row>
    <row r="19" spans="1:2" ht="15.75" customHeight="1" x14ac:dyDescent="0.25">
      <c r="A19" s="134"/>
      <c r="B19" s="33" t="s">
        <v>111</v>
      </c>
    </row>
    <row r="20" spans="1:2" ht="15.75" customHeight="1" x14ac:dyDescent="0.25">
      <c r="A20" s="132" t="s">
        <v>100</v>
      </c>
      <c r="B20" s="133"/>
    </row>
    <row r="21" spans="1:2" ht="15.75" customHeight="1" x14ac:dyDescent="0.25">
      <c r="A21" s="134" t="s">
        <v>89</v>
      </c>
      <c r="B21" s="25" t="s">
        <v>112</v>
      </c>
    </row>
    <row r="22" spans="1:2" ht="15.75" customHeight="1" x14ac:dyDescent="0.25">
      <c r="A22" s="134"/>
      <c r="B22" s="25" t="s">
        <v>113</v>
      </c>
    </row>
    <row r="23" spans="1:2" ht="15.75" customHeight="1" x14ac:dyDescent="0.25">
      <c r="A23" s="134" t="s">
        <v>91</v>
      </c>
      <c r="B23" s="25" t="s">
        <v>114</v>
      </c>
    </row>
    <row r="24" spans="1:2" ht="15.75" customHeight="1" x14ac:dyDescent="0.25">
      <c r="A24" s="134"/>
      <c r="B24" s="25" t="s">
        <v>115</v>
      </c>
    </row>
    <row r="25" spans="1:2" ht="27" customHeight="1" x14ac:dyDescent="0.25">
      <c r="A25" s="134"/>
      <c r="B25" s="27" t="s">
        <v>116</v>
      </c>
    </row>
    <row r="26" spans="1:2" ht="15.75" customHeight="1" x14ac:dyDescent="0.25">
      <c r="A26" s="134"/>
      <c r="B26" s="25" t="s">
        <v>117</v>
      </c>
    </row>
    <row r="27" spans="1:2" ht="15.75" customHeight="1" x14ac:dyDescent="0.25">
      <c r="A27" s="132" t="s">
        <v>118</v>
      </c>
      <c r="B27" s="133"/>
    </row>
    <row r="28" spans="1:2" ht="26.25" customHeight="1" x14ac:dyDescent="0.25">
      <c r="A28" s="18" t="s">
        <v>45</v>
      </c>
      <c r="B28" s="33" t="s">
        <v>119</v>
      </c>
    </row>
    <row r="29" spans="1:2" ht="26.25" customHeight="1" x14ac:dyDescent="0.25">
      <c r="A29" s="18" t="s">
        <v>46</v>
      </c>
      <c r="B29" s="33" t="s">
        <v>120</v>
      </c>
    </row>
    <row r="30" spans="1:2" ht="26.25" customHeight="1" x14ac:dyDescent="0.25">
      <c r="A30" s="18" t="s">
        <v>47</v>
      </c>
      <c r="B30" s="33" t="s">
        <v>121</v>
      </c>
    </row>
    <row r="31" spans="1:2" ht="15.75" customHeight="1" x14ac:dyDescent="0.25">
      <c r="A31" s="135" t="s">
        <v>122</v>
      </c>
      <c r="B31" s="136"/>
    </row>
    <row r="32" spans="1:2" ht="17.25" customHeight="1" x14ac:dyDescent="0.25">
      <c r="A32" s="134" t="s">
        <v>59</v>
      </c>
      <c r="B32" s="33" t="s">
        <v>123</v>
      </c>
    </row>
    <row r="33" spans="1:2" ht="17.25" customHeight="1" x14ac:dyDescent="0.25">
      <c r="A33" s="134"/>
      <c r="B33" s="33" t="s">
        <v>124</v>
      </c>
    </row>
    <row r="34" spans="1:2" ht="17.25" customHeight="1" x14ac:dyDescent="0.25">
      <c r="A34" s="134"/>
      <c r="B34" s="33" t="s">
        <v>125</v>
      </c>
    </row>
    <row r="35" spans="1:2" ht="21" customHeight="1" x14ac:dyDescent="0.25">
      <c r="A35" s="18" t="s">
        <v>60</v>
      </c>
      <c r="B35" s="33" t="s">
        <v>126</v>
      </c>
    </row>
    <row r="36" spans="1:2" ht="20.25" customHeight="1" x14ac:dyDescent="0.25">
      <c r="A36" s="135" t="s">
        <v>127</v>
      </c>
      <c r="B36" s="136"/>
    </row>
    <row r="37" spans="1:2" ht="19.5" customHeight="1" x14ac:dyDescent="0.25">
      <c r="A37" s="134" t="s">
        <v>66</v>
      </c>
      <c r="B37" s="33" t="s">
        <v>128</v>
      </c>
    </row>
    <row r="38" spans="1:2" ht="19.5" customHeight="1" x14ac:dyDescent="0.25">
      <c r="A38" s="134"/>
      <c r="B38" s="33" t="s">
        <v>129</v>
      </c>
    </row>
    <row r="39" spans="1:2" ht="19.5" customHeight="1" x14ac:dyDescent="0.25">
      <c r="A39" s="134"/>
      <c r="B39" s="33" t="s">
        <v>130</v>
      </c>
    </row>
    <row r="40" spans="1:2" ht="38.25" customHeight="1" x14ac:dyDescent="0.25">
      <c r="A40" s="18" t="s">
        <v>67</v>
      </c>
      <c r="B40" s="22" t="s">
        <v>131</v>
      </c>
    </row>
    <row r="41" spans="1:2" ht="18.75" customHeight="1" x14ac:dyDescent="0.25">
      <c r="A41" s="135" t="s">
        <v>132</v>
      </c>
      <c r="B41" s="136"/>
    </row>
    <row r="42" spans="1:2" ht="33" customHeight="1" x14ac:dyDescent="0.25">
      <c r="A42" s="18" t="s">
        <v>72</v>
      </c>
      <c r="B42" s="35" t="s">
        <v>133</v>
      </c>
    </row>
    <row r="43" spans="1:2" ht="25.5" customHeight="1" x14ac:dyDescent="0.25">
      <c r="A43" s="18" t="s">
        <v>74</v>
      </c>
      <c r="B43" s="23" t="s">
        <v>134</v>
      </c>
    </row>
    <row r="44" spans="1:2" ht="15.75" customHeight="1" x14ac:dyDescent="0.25">
      <c r="A44" s="135" t="s">
        <v>135</v>
      </c>
      <c r="B44" s="136"/>
    </row>
    <row r="45" spans="1:2" ht="35.25" customHeight="1" x14ac:dyDescent="0.25">
      <c r="A45" s="18" t="s">
        <v>77</v>
      </c>
      <c r="B45" s="34" t="s">
        <v>136</v>
      </c>
    </row>
    <row r="46" spans="1:2" ht="18.75" customHeight="1" x14ac:dyDescent="0.25">
      <c r="A46" s="135" t="s">
        <v>137</v>
      </c>
      <c r="B46" s="136"/>
    </row>
    <row r="47" spans="1:2" ht="19.5" customHeight="1" x14ac:dyDescent="0.25">
      <c r="A47" s="134" t="s">
        <v>80</v>
      </c>
      <c r="B47" s="23" t="s">
        <v>139</v>
      </c>
    </row>
    <row r="48" spans="1:2" x14ac:dyDescent="0.25">
      <c r="A48" s="134"/>
      <c r="B48" s="23" t="s">
        <v>140</v>
      </c>
    </row>
    <row r="49" spans="1:2" ht="15.75" customHeight="1" x14ac:dyDescent="0.25">
      <c r="A49" s="135" t="s">
        <v>138</v>
      </c>
      <c r="B49" s="136"/>
    </row>
    <row r="50" spans="1:2" ht="27.75" customHeight="1" x14ac:dyDescent="0.25">
      <c r="A50" s="18" t="s">
        <v>82</v>
      </c>
      <c r="B50" s="25" t="s">
        <v>141</v>
      </c>
    </row>
    <row r="51" spans="1:2" ht="15.75" customHeight="1" x14ac:dyDescent="0.25">
      <c r="A51" s="134" t="s">
        <v>83</v>
      </c>
      <c r="B51" s="25" t="s">
        <v>142</v>
      </c>
    </row>
    <row r="52" spans="1:2" x14ac:dyDescent="0.25">
      <c r="A52" s="134"/>
      <c r="B52" s="36" t="s">
        <v>143</v>
      </c>
    </row>
  </sheetData>
  <mergeCells count="21">
    <mergeCell ref="A16:A19"/>
    <mergeCell ref="A6:A8"/>
    <mergeCell ref="A5:B5"/>
    <mergeCell ref="A1:B1"/>
    <mergeCell ref="A9:B9"/>
    <mergeCell ref="A10:A11"/>
    <mergeCell ref="A12:A15"/>
    <mergeCell ref="A20:B20"/>
    <mergeCell ref="A51:A52"/>
    <mergeCell ref="A23:A26"/>
    <mergeCell ref="A27:B27"/>
    <mergeCell ref="A31:B31"/>
    <mergeCell ref="A32:A34"/>
    <mergeCell ref="A36:B36"/>
    <mergeCell ref="A37:A39"/>
    <mergeCell ref="A41:B41"/>
    <mergeCell ref="A44:B44"/>
    <mergeCell ref="A46:B46"/>
    <mergeCell ref="A47:A48"/>
    <mergeCell ref="A49:B49"/>
    <mergeCell ref="A21:A2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zoomScale="70" zoomScaleNormal="70" workbookViewId="0">
      <selection activeCell="B64" sqref="B64"/>
    </sheetView>
  </sheetViews>
  <sheetFormatPr baseColWidth="10" defaultRowHeight="15" x14ac:dyDescent="0.25"/>
  <cols>
    <col min="1" max="1" width="30.85546875" style="4" customWidth="1"/>
    <col min="2" max="2" width="80.5703125" style="26" customWidth="1"/>
    <col min="3" max="3" width="11.85546875" style="96" customWidth="1"/>
    <col min="4" max="7" width="3.85546875" style="14" customWidth="1"/>
    <col min="8" max="8" width="3.85546875" style="52" customWidth="1"/>
    <col min="9" max="9" width="8.28515625" style="38" customWidth="1"/>
    <col min="10" max="10" width="15.7109375" style="96" customWidth="1"/>
    <col min="11" max="11" width="11.42578125" style="96"/>
    <col min="12" max="13" width="2.7109375" style="96" customWidth="1"/>
    <col min="14" max="14" width="11.42578125" style="96"/>
    <col min="15" max="15" width="3" style="96" customWidth="1"/>
    <col min="16" max="16" width="7.7109375" style="96" customWidth="1"/>
    <col min="17" max="16384" width="11.42578125" style="96"/>
  </cols>
  <sheetData>
    <row r="1" spans="1:17" ht="108.75" customHeight="1" thickBot="1" x14ac:dyDescent="0.3">
      <c r="A1" s="40" t="s">
        <v>145</v>
      </c>
      <c r="B1" s="41"/>
      <c r="C1" s="189" t="s">
        <v>157</v>
      </c>
      <c r="D1" s="190"/>
      <c r="E1" s="190"/>
      <c r="F1" s="190"/>
      <c r="G1" s="191"/>
      <c r="H1" s="49"/>
      <c r="I1" s="49"/>
      <c r="J1" s="42"/>
      <c r="K1" s="43"/>
      <c r="L1" s="53"/>
      <c r="M1" s="97"/>
      <c r="N1" s="196" t="s">
        <v>146</v>
      </c>
      <c r="P1" s="53"/>
      <c r="Q1" s="97"/>
    </row>
    <row r="2" spans="1:17" s="1" customFormat="1" ht="32.25" customHeight="1" thickBot="1" x14ac:dyDescent="0.3">
      <c r="A2" s="44" t="s">
        <v>96</v>
      </c>
      <c r="B2" s="45" t="s">
        <v>95</v>
      </c>
      <c r="C2" s="46" t="s">
        <v>159</v>
      </c>
      <c r="D2" s="46">
        <v>0</v>
      </c>
      <c r="E2" s="46">
        <v>1</v>
      </c>
      <c r="F2" s="46">
        <v>2</v>
      </c>
      <c r="G2" s="79">
        <v>3</v>
      </c>
      <c r="H2" s="50"/>
      <c r="I2" s="50"/>
      <c r="J2" s="47"/>
      <c r="K2" s="103" t="s">
        <v>147</v>
      </c>
      <c r="M2" s="48"/>
      <c r="N2" s="196"/>
      <c r="Q2" s="48"/>
    </row>
    <row r="3" spans="1:17" s="1" customFormat="1" ht="21" customHeight="1" x14ac:dyDescent="0.25">
      <c r="A3" s="192" t="s">
        <v>99</v>
      </c>
      <c r="B3" s="193"/>
      <c r="C3" s="193"/>
      <c r="D3" s="193"/>
      <c r="E3" s="193"/>
      <c r="F3" s="193"/>
      <c r="G3" s="194"/>
      <c r="H3" s="51"/>
      <c r="I3" s="110">
        <v>7.4999999999999997E-2</v>
      </c>
      <c r="K3" s="114">
        <f>SUM(K4:K6)</f>
        <v>0</v>
      </c>
    </row>
    <row r="4" spans="1:17" ht="21" customHeight="1" x14ac:dyDescent="0.25">
      <c r="A4" s="134" t="s">
        <v>84</v>
      </c>
      <c r="B4" s="28" t="s">
        <v>92</v>
      </c>
      <c r="C4" s="195" t="s">
        <v>144</v>
      </c>
      <c r="D4" s="105"/>
      <c r="E4" s="106"/>
      <c r="F4" s="106"/>
      <c r="G4" s="106"/>
      <c r="H4" s="54" t="str">
        <f>(IF(L4="","◄",""))</f>
        <v>◄</v>
      </c>
      <c r="I4" s="39">
        <v>0.3</v>
      </c>
      <c r="J4" s="53"/>
      <c r="K4" s="104">
        <f>(IF(E4&lt;&gt;"",1/3,0)+IF(F4&lt;&gt;"",2/3,0)+IF(G4&lt;&gt;"",1,0))*N4*I$3*20</f>
        <v>0</v>
      </c>
      <c r="L4" s="98" t="str">
        <f>IF(COUNTBLANK(D4:G4)=3,1,"")</f>
        <v/>
      </c>
      <c r="M4" s="55">
        <f>I4</f>
        <v>0.3</v>
      </c>
      <c r="N4" s="93">
        <f>IF(M4=0,0,I4/SUM(M$4:M$6))</f>
        <v>0.3</v>
      </c>
      <c r="P4" s="97">
        <f>IF(D4&lt;&gt;"",0.02,(K4/(N4*I$3*20)))</f>
        <v>0</v>
      </c>
    </row>
    <row r="5" spans="1:17" ht="21" customHeight="1" x14ac:dyDescent="0.25">
      <c r="A5" s="134"/>
      <c r="B5" s="28" t="s">
        <v>93</v>
      </c>
      <c r="C5" s="195"/>
      <c r="D5" s="57"/>
      <c r="E5" s="106"/>
      <c r="F5" s="106"/>
      <c r="G5" s="106"/>
      <c r="H5" s="54" t="str">
        <f t="shared" ref="H5:H6" si="0">(IF(L5="","◄",""))</f>
        <v>◄</v>
      </c>
      <c r="I5" s="39">
        <v>0.4</v>
      </c>
      <c r="J5" s="53"/>
      <c r="K5" s="104">
        <f>(IF(E5&lt;&gt;"",1/3,0)+IF(F5&lt;&gt;"",2/3,0)+IF(G5&lt;&gt;"",1,0))*N5*I$3*20</f>
        <v>0</v>
      </c>
      <c r="L5" s="98" t="str">
        <f>IF(COUNTBLANK(D5:G5)=3,1,"")</f>
        <v/>
      </c>
      <c r="M5" s="55">
        <f>I5</f>
        <v>0.4</v>
      </c>
      <c r="N5" s="93">
        <f>IF(M5=0,0,I5/SUM(M$4:M$6))</f>
        <v>0.4</v>
      </c>
      <c r="P5" s="97">
        <f>IF(D5&lt;&gt;"",0.02,(K5/(N5*I$3*20)))</f>
        <v>0</v>
      </c>
    </row>
    <row r="6" spans="1:17" ht="21" customHeight="1" x14ac:dyDescent="0.25">
      <c r="A6" s="134"/>
      <c r="B6" s="28" t="s">
        <v>94</v>
      </c>
      <c r="C6" s="87"/>
      <c r="D6" s="88"/>
      <c r="E6" s="105"/>
      <c r="F6" s="105"/>
      <c r="G6" s="105"/>
      <c r="H6" s="54" t="str">
        <f t="shared" si="0"/>
        <v>◄</v>
      </c>
      <c r="I6" s="39">
        <v>0.3</v>
      </c>
      <c r="J6" s="38"/>
      <c r="K6" s="104">
        <f>IF(C6="",(IF(E6&lt;&gt;"",1/3,0)+IF(F6&lt;&gt;"",2/3,0)+IF(G6&lt;&gt;"",1,0))*N6*I$3*20,"")</f>
        <v>0</v>
      </c>
      <c r="L6" s="98" t="str">
        <f t="shared" ref="L6" si="1">IF(C6="",IF(COUNTBLANK(D6:G6)=3,1,""),1)</f>
        <v/>
      </c>
      <c r="M6" s="98">
        <f>IF(C6="",I6,0)</f>
        <v>0.3</v>
      </c>
      <c r="N6" s="93">
        <f>IF(M6=0,0,I6/SUM(M$4:M$6))</f>
        <v>0.3</v>
      </c>
      <c r="P6" s="97">
        <f>IF(C6="",IF(D6&lt;&gt;"",0.02,(K6/(N6*I$3*20))),"")</f>
        <v>0</v>
      </c>
    </row>
    <row r="7" spans="1:17" ht="18" customHeight="1" x14ac:dyDescent="0.25">
      <c r="A7" s="197" t="s">
        <v>101</v>
      </c>
      <c r="B7" s="197"/>
      <c r="C7" s="197"/>
      <c r="D7" s="197"/>
      <c r="E7" s="197"/>
      <c r="F7" s="197"/>
      <c r="G7" s="197"/>
      <c r="H7" s="51"/>
      <c r="I7" s="84">
        <v>0.2</v>
      </c>
      <c r="K7" s="77">
        <f>SUM(K8:K17)</f>
        <v>0</v>
      </c>
    </row>
    <row r="8" spans="1:17" ht="15.75" customHeight="1" x14ac:dyDescent="0.25">
      <c r="A8" s="134" t="s">
        <v>86</v>
      </c>
      <c r="B8" s="33" t="s">
        <v>102</v>
      </c>
      <c r="C8" s="184" t="s">
        <v>144</v>
      </c>
      <c r="D8" s="105"/>
      <c r="E8" s="106"/>
      <c r="F8" s="106"/>
      <c r="G8" s="106"/>
      <c r="H8" s="54" t="str">
        <f>(IF(L8="","◄",""))</f>
        <v>◄</v>
      </c>
      <c r="I8" s="76">
        <v>0.25</v>
      </c>
      <c r="K8" s="104">
        <f>(IF(E8&lt;&gt;"",1/3,0)+IF(F8&lt;&gt;"",2/3,0)+IF(G8&lt;&gt;"",1,0))*N8*I$7*20</f>
        <v>0</v>
      </c>
      <c r="L8" s="98" t="str">
        <f>IF(COUNTBLANK(D8:G8)=3,1,"")</f>
        <v/>
      </c>
      <c r="M8" s="55">
        <f>I8</f>
        <v>0.25</v>
      </c>
      <c r="N8" s="93">
        <f t="shared" ref="N8:N17" si="2">IF(M8=0,0,I8/SUM(M$8:M$17))</f>
        <v>0.24999999999999994</v>
      </c>
      <c r="P8" s="97">
        <f t="shared" ref="P8:P14" si="3">IF(D8&lt;&gt;"",0.02,(K8/(N8*I$7*20)))</f>
        <v>0</v>
      </c>
    </row>
    <row r="9" spans="1:17" ht="15.75" customHeight="1" x14ac:dyDescent="0.25">
      <c r="A9" s="134"/>
      <c r="B9" s="33" t="s">
        <v>103</v>
      </c>
      <c r="C9" s="185"/>
      <c r="D9" s="57"/>
      <c r="E9" s="106"/>
      <c r="F9" s="106"/>
      <c r="G9" s="106"/>
      <c r="H9" s="54" t="str">
        <f t="shared" ref="H9" si="4">(IF(L9="","◄",""))</f>
        <v>◄</v>
      </c>
      <c r="I9" s="76">
        <v>0.25</v>
      </c>
      <c r="K9" s="104">
        <f>(IF(E9&lt;&gt;"",1/3,0)+IF(F9&lt;&gt;"",2/3,0)+IF(G9&lt;&gt;"",1,0))*N9*I$7*20</f>
        <v>0</v>
      </c>
      <c r="L9" s="98" t="str">
        <f>IF(COUNTBLANK(D9:G9)=3,1,"")</f>
        <v/>
      </c>
      <c r="M9" s="55">
        <f>I9</f>
        <v>0.25</v>
      </c>
      <c r="N9" s="93">
        <f t="shared" si="2"/>
        <v>0.24999999999999994</v>
      </c>
      <c r="P9" s="97">
        <f t="shared" si="3"/>
        <v>0</v>
      </c>
    </row>
    <row r="10" spans="1:17" ht="15.75" customHeight="1" x14ac:dyDescent="0.25">
      <c r="A10" s="134" t="s">
        <v>87</v>
      </c>
      <c r="B10" s="115" t="s">
        <v>104</v>
      </c>
      <c r="C10" s="185"/>
      <c r="D10" s="105"/>
      <c r="E10" s="105"/>
      <c r="F10" s="105"/>
      <c r="G10" s="105"/>
      <c r="H10" s="54" t="str">
        <f>(IF(L10="","◄",""))</f>
        <v>◄</v>
      </c>
      <c r="I10" s="109">
        <v>0.05</v>
      </c>
      <c r="J10" s="83"/>
      <c r="K10" s="104">
        <f t="shared" ref="K10:K14" si="5">(IF(E10&lt;&gt;"",1/3,0)+IF(F10&lt;&gt;"",2/3,0)+IF(G10&lt;&gt;"",1,0))*N10*I$7*20</f>
        <v>0</v>
      </c>
      <c r="L10" s="98" t="str">
        <f t="shared" ref="L10:L13" si="6">IF(COUNTBLANK(D10:G10)=3,1,"")</f>
        <v/>
      </c>
      <c r="M10" s="55">
        <f t="shared" ref="M10:M13" si="7">I10</f>
        <v>0.05</v>
      </c>
      <c r="N10" s="93">
        <f t="shared" si="2"/>
        <v>4.9999999999999989E-2</v>
      </c>
      <c r="P10" s="97">
        <f t="shared" si="3"/>
        <v>0</v>
      </c>
      <c r="Q10" s="94"/>
    </row>
    <row r="11" spans="1:17" ht="15.75" customHeight="1" x14ac:dyDescent="0.25">
      <c r="A11" s="134"/>
      <c r="B11" s="115" t="s">
        <v>105</v>
      </c>
      <c r="C11" s="185"/>
      <c r="D11" s="105"/>
      <c r="E11" s="105"/>
      <c r="F11" s="105"/>
      <c r="G11" s="105"/>
      <c r="H11" s="54" t="str">
        <f t="shared" ref="H11:H21" si="8">(IF(L11="","◄",""))</f>
        <v>◄</v>
      </c>
      <c r="I11" s="109">
        <v>0.05</v>
      </c>
      <c r="J11" s="83"/>
      <c r="K11" s="104">
        <f t="shared" si="5"/>
        <v>0</v>
      </c>
      <c r="L11" s="98" t="str">
        <f t="shared" si="6"/>
        <v/>
      </c>
      <c r="M11" s="55">
        <f t="shared" si="7"/>
        <v>0.05</v>
      </c>
      <c r="N11" s="93">
        <f t="shared" si="2"/>
        <v>4.9999999999999989E-2</v>
      </c>
      <c r="P11" s="97">
        <f t="shared" si="3"/>
        <v>0</v>
      </c>
    </row>
    <row r="12" spans="1:17" ht="27.75" customHeight="1" x14ac:dyDescent="0.25">
      <c r="A12" s="134"/>
      <c r="B12" s="91" t="s">
        <v>106</v>
      </c>
      <c r="C12" s="185"/>
      <c r="D12" s="105"/>
      <c r="E12" s="105"/>
      <c r="F12" s="105"/>
      <c r="G12" s="105"/>
      <c r="H12" s="54" t="str">
        <f t="shared" si="8"/>
        <v>◄</v>
      </c>
      <c r="I12" s="109">
        <v>0.05</v>
      </c>
      <c r="J12" s="83"/>
      <c r="K12" s="104">
        <f t="shared" si="5"/>
        <v>0</v>
      </c>
      <c r="L12" s="98" t="str">
        <f t="shared" si="6"/>
        <v/>
      </c>
      <c r="M12" s="55">
        <f t="shared" si="7"/>
        <v>0.05</v>
      </c>
      <c r="N12" s="93">
        <f t="shared" si="2"/>
        <v>4.9999999999999989E-2</v>
      </c>
      <c r="P12" s="97">
        <f t="shared" si="3"/>
        <v>0</v>
      </c>
    </row>
    <row r="13" spans="1:17" ht="15.75" customHeight="1" x14ac:dyDescent="0.25">
      <c r="A13" s="134"/>
      <c r="B13" s="116" t="s">
        <v>107</v>
      </c>
      <c r="C13" s="185"/>
      <c r="D13" s="105"/>
      <c r="E13" s="105"/>
      <c r="F13" s="105"/>
      <c r="G13" s="105"/>
      <c r="H13" s="54" t="str">
        <f t="shared" si="8"/>
        <v>◄</v>
      </c>
      <c r="I13" s="109">
        <v>0.1</v>
      </c>
      <c r="J13" s="83"/>
      <c r="K13" s="104">
        <f t="shared" si="5"/>
        <v>0</v>
      </c>
      <c r="L13" s="98" t="str">
        <f t="shared" si="6"/>
        <v/>
      </c>
      <c r="M13" s="55">
        <f t="shared" si="7"/>
        <v>0.1</v>
      </c>
      <c r="N13" s="93">
        <f t="shared" si="2"/>
        <v>9.9999999999999978E-2</v>
      </c>
      <c r="P13" s="97">
        <f t="shared" si="3"/>
        <v>0</v>
      </c>
    </row>
    <row r="14" spans="1:17" ht="15.75" customHeight="1" x14ac:dyDescent="0.25">
      <c r="A14" s="134" t="s">
        <v>88</v>
      </c>
      <c r="B14" s="33" t="s">
        <v>108</v>
      </c>
      <c r="C14" s="186"/>
      <c r="D14" s="105"/>
      <c r="E14" s="105"/>
      <c r="F14" s="105"/>
      <c r="G14" s="105"/>
      <c r="H14" s="54" t="str">
        <f t="shared" si="8"/>
        <v>◄</v>
      </c>
      <c r="I14" s="109">
        <v>0.05</v>
      </c>
      <c r="J14" s="83"/>
      <c r="K14" s="104">
        <f t="shared" si="5"/>
        <v>0</v>
      </c>
      <c r="L14" s="98" t="str">
        <f>IF(COUNTBLANK(D14:G14)=3,1,"")</f>
        <v/>
      </c>
      <c r="M14" s="55">
        <f>I14</f>
        <v>0.05</v>
      </c>
      <c r="N14" s="93">
        <f t="shared" si="2"/>
        <v>4.9999999999999989E-2</v>
      </c>
      <c r="P14" s="97">
        <f t="shared" si="3"/>
        <v>0</v>
      </c>
    </row>
    <row r="15" spans="1:17" ht="28.5" customHeight="1" x14ac:dyDescent="0.25">
      <c r="A15" s="134"/>
      <c r="B15" s="89" t="s">
        <v>109</v>
      </c>
      <c r="C15" s="105"/>
      <c r="D15" s="105"/>
      <c r="E15" s="105"/>
      <c r="F15" s="105"/>
      <c r="G15" s="105"/>
      <c r="H15" s="54" t="str">
        <f t="shared" si="8"/>
        <v>◄</v>
      </c>
      <c r="I15" s="109">
        <v>0.05</v>
      </c>
      <c r="J15" s="90"/>
      <c r="K15" s="104">
        <f>IF(C15="",(IF(E15&lt;&gt;"",1/3,0)+IF(F15&lt;&gt;"",2/3,0)+IF(G15&lt;&gt;"",1,0))*N15*I$7*20,"")</f>
        <v>0</v>
      </c>
      <c r="L15" s="98" t="str">
        <f t="shared" ref="L15:L16" si="9">IF(C15="",IF(COUNTBLANK(D15:G15)=3,1,""),1)</f>
        <v/>
      </c>
      <c r="M15" s="98">
        <f>IF(C15="",I15,0)</f>
        <v>0.05</v>
      </c>
      <c r="N15" s="93">
        <f t="shared" si="2"/>
        <v>4.9999999999999989E-2</v>
      </c>
      <c r="P15" s="97">
        <f>IF(C15="",IF(D15&lt;&gt;"",0.02,(K15/(N15*I$7*20))),"")</f>
        <v>0</v>
      </c>
    </row>
    <row r="16" spans="1:17" ht="15.75" customHeight="1" x14ac:dyDescent="0.25">
      <c r="A16" s="134"/>
      <c r="B16" s="28" t="s">
        <v>110</v>
      </c>
      <c r="C16" s="105"/>
      <c r="D16" s="105"/>
      <c r="E16" s="105"/>
      <c r="F16" s="105"/>
      <c r="G16" s="105"/>
      <c r="H16" s="54" t="str">
        <f t="shared" si="8"/>
        <v>◄</v>
      </c>
      <c r="I16" s="109">
        <v>0.05</v>
      </c>
      <c r="J16" s="90"/>
      <c r="K16" s="104">
        <f>IF(C16="",(IF(E16&lt;&gt;"",1/3,0)+IF(F16&lt;&gt;"",2/3,0)+IF(G16&lt;&gt;"",1,0))*N16*I$7*20,"")</f>
        <v>0</v>
      </c>
      <c r="L16" s="98" t="str">
        <f t="shared" si="9"/>
        <v/>
      </c>
      <c r="M16" s="98">
        <f>IF(C16="",I16,0)</f>
        <v>0.05</v>
      </c>
      <c r="N16" s="93">
        <f t="shared" si="2"/>
        <v>4.9999999999999989E-2</v>
      </c>
      <c r="P16" s="97">
        <f t="shared" ref="P16:P17" si="10">IF(C16="",IF(D16&lt;&gt;"",0.02,(K16/(N16*I$7*20))),"")</f>
        <v>0</v>
      </c>
    </row>
    <row r="17" spans="1:16" ht="15.75" customHeight="1" x14ac:dyDescent="0.25">
      <c r="A17" s="134"/>
      <c r="B17" s="33" t="s">
        <v>111</v>
      </c>
      <c r="C17" s="105"/>
      <c r="D17" s="105"/>
      <c r="E17" s="105"/>
      <c r="F17" s="105"/>
      <c r="G17" s="105"/>
      <c r="H17" s="54" t="str">
        <f t="shared" si="8"/>
        <v>◄</v>
      </c>
      <c r="I17" s="109">
        <v>0.1</v>
      </c>
      <c r="J17" s="83"/>
      <c r="K17" s="104">
        <f>IF(C17="",(IF(E17&lt;&gt;"",1/3,0)+IF(F17&lt;&gt;"",2/3,0)+IF(G17&lt;&gt;"",1,0))*N17*I$7*20,"")</f>
        <v>0</v>
      </c>
      <c r="L17" s="98" t="str">
        <f>IF(C17="",IF(COUNTBLANK(D17:G17)=3,1,""),1)</f>
        <v/>
      </c>
      <c r="M17" s="98">
        <f>IF(C17="",I17,0)</f>
        <v>0.1</v>
      </c>
      <c r="N17" s="93">
        <f t="shared" si="2"/>
        <v>9.9999999999999978E-2</v>
      </c>
      <c r="P17" s="97">
        <f t="shared" si="10"/>
        <v>0</v>
      </c>
    </row>
    <row r="18" spans="1:16" ht="15.75" customHeight="1" x14ac:dyDescent="0.25">
      <c r="A18" s="146" t="s">
        <v>100</v>
      </c>
      <c r="B18" s="146"/>
      <c r="C18" s="146"/>
      <c r="D18" s="146"/>
      <c r="E18" s="146"/>
      <c r="F18" s="146"/>
      <c r="G18" s="146"/>
      <c r="H18" s="51"/>
      <c r="I18" s="84">
        <v>0.15</v>
      </c>
      <c r="K18" s="77">
        <f>SUM(K19:K24)</f>
        <v>0</v>
      </c>
    </row>
    <row r="19" spans="1:16" ht="21" customHeight="1" x14ac:dyDescent="0.25">
      <c r="A19" s="134" t="s">
        <v>89</v>
      </c>
      <c r="B19" s="25" t="s">
        <v>112</v>
      </c>
      <c r="C19" s="184" t="s">
        <v>144</v>
      </c>
      <c r="D19" s="106"/>
      <c r="E19" s="106"/>
      <c r="F19" s="106"/>
      <c r="G19" s="106"/>
      <c r="H19" s="54" t="str">
        <f>(IF(L19="","◄",""))</f>
        <v>◄</v>
      </c>
      <c r="I19" s="76">
        <v>0.2</v>
      </c>
      <c r="K19" s="104">
        <f>(IF(E19&lt;&gt;"",1/3,0)+IF(F19&lt;&gt;"",2/3,0)+IF(G19&lt;&gt;"",1,0))*N19*I$18*20</f>
        <v>0</v>
      </c>
      <c r="L19" s="98" t="str">
        <f>IF(COUNTBLANK(D19:G19)=3,1,"")</f>
        <v/>
      </c>
      <c r="M19" s="55">
        <f>I19</f>
        <v>0.2</v>
      </c>
      <c r="N19" s="93">
        <f>IF(M19=0,0,I19/SUM(M$19:M$21))</f>
        <v>0.2</v>
      </c>
      <c r="P19" s="97">
        <f>IF(D19&lt;&gt;"",0.02,(K19/(N19*I$18*20)))</f>
        <v>0</v>
      </c>
    </row>
    <row r="20" spans="1:16" ht="21" customHeight="1" x14ac:dyDescent="0.25">
      <c r="A20" s="134"/>
      <c r="B20" s="25" t="s">
        <v>113</v>
      </c>
      <c r="C20" s="185"/>
      <c r="D20" s="106"/>
      <c r="E20" s="106"/>
      <c r="F20" s="106"/>
      <c r="G20" s="106"/>
      <c r="H20" s="54" t="str">
        <f t="shared" ref="H20" si="11">(IF(L20="","◄",""))</f>
        <v>◄</v>
      </c>
      <c r="I20" s="76">
        <v>0.3</v>
      </c>
      <c r="K20" s="104">
        <f t="shared" ref="K20:K24" si="12">(IF(E20&lt;&gt;"",1/3,0)+IF(F20&lt;&gt;"",2/3,0)+IF(G20&lt;&gt;"",1,0))*N20*I$18*20</f>
        <v>0</v>
      </c>
      <c r="L20" s="98" t="str">
        <f>IF(COUNTBLANK(D20:G20)=3,1,"")</f>
        <v/>
      </c>
      <c r="M20" s="55">
        <f>I20</f>
        <v>0.3</v>
      </c>
      <c r="N20" s="93">
        <f>IF(M20=0,0,I20/SUM(M$19:M$21))</f>
        <v>0.3</v>
      </c>
      <c r="P20" s="97">
        <f>IF(D20&lt;&gt;"",0.02,(K20/(N20*I$18*20)))</f>
        <v>0</v>
      </c>
    </row>
    <row r="21" spans="1:16" ht="15.75" customHeight="1" x14ac:dyDescent="0.25">
      <c r="A21" s="134" t="s">
        <v>91</v>
      </c>
      <c r="B21" s="25" t="s">
        <v>114</v>
      </c>
      <c r="C21" s="185"/>
      <c r="D21" s="147"/>
      <c r="E21" s="147"/>
      <c r="F21" s="147"/>
      <c r="G21" s="147"/>
      <c r="H21" s="179" t="str">
        <f t="shared" si="8"/>
        <v>◄</v>
      </c>
      <c r="I21" s="180">
        <v>0.5</v>
      </c>
      <c r="K21" s="171">
        <f t="shared" si="12"/>
        <v>0</v>
      </c>
      <c r="L21" s="172" t="str">
        <f>IF(COUNTBLANK(D21:G21)=3,1,"")</f>
        <v/>
      </c>
      <c r="M21" s="187">
        <f>I21</f>
        <v>0.5</v>
      </c>
      <c r="N21" s="182">
        <f t="shared" ref="N21:N24" si="13">IF(M21=0,0,I21/SUM(M$19:M$21))</f>
        <v>0.5</v>
      </c>
      <c r="P21" s="176">
        <f>IF(C21="",IF(D21&lt;&gt;"",0.02,(K21/(N21*I$18*20))),"")</f>
        <v>0</v>
      </c>
    </row>
    <row r="22" spans="1:16" ht="15.75" customHeight="1" x14ac:dyDescent="0.25">
      <c r="A22" s="134"/>
      <c r="B22" s="25" t="s">
        <v>115</v>
      </c>
      <c r="C22" s="185"/>
      <c r="D22" s="147"/>
      <c r="E22" s="147"/>
      <c r="F22" s="147"/>
      <c r="G22" s="147"/>
      <c r="H22" s="179"/>
      <c r="I22" s="180"/>
      <c r="K22" s="171">
        <f t="shared" si="12"/>
        <v>0</v>
      </c>
      <c r="L22" s="172"/>
      <c r="M22" s="187"/>
      <c r="N22" s="188">
        <f t="shared" si="13"/>
        <v>0</v>
      </c>
      <c r="P22" s="176"/>
    </row>
    <row r="23" spans="1:16" ht="27" customHeight="1" x14ac:dyDescent="0.25">
      <c r="A23" s="134"/>
      <c r="B23" s="107" t="s">
        <v>116</v>
      </c>
      <c r="C23" s="185"/>
      <c r="D23" s="147"/>
      <c r="E23" s="147"/>
      <c r="F23" s="147"/>
      <c r="G23" s="147"/>
      <c r="H23" s="179"/>
      <c r="I23" s="180"/>
      <c r="K23" s="171">
        <f t="shared" si="12"/>
        <v>0</v>
      </c>
      <c r="L23" s="172"/>
      <c r="M23" s="187"/>
      <c r="N23" s="188">
        <f t="shared" si="13"/>
        <v>0</v>
      </c>
      <c r="P23" s="176"/>
    </row>
    <row r="24" spans="1:16" ht="15.75" customHeight="1" x14ac:dyDescent="0.25">
      <c r="A24" s="134"/>
      <c r="B24" s="25" t="s">
        <v>117</v>
      </c>
      <c r="C24" s="186"/>
      <c r="D24" s="147"/>
      <c r="E24" s="147"/>
      <c r="F24" s="147"/>
      <c r="G24" s="147"/>
      <c r="H24" s="179"/>
      <c r="I24" s="180"/>
      <c r="K24" s="171">
        <f t="shared" si="12"/>
        <v>0</v>
      </c>
      <c r="L24" s="172"/>
      <c r="M24" s="187"/>
      <c r="N24" s="183">
        <f t="shared" si="13"/>
        <v>0</v>
      </c>
      <c r="P24" s="176"/>
    </row>
    <row r="25" spans="1:16" ht="15.75" customHeight="1" x14ac:dyDescent="0.25">
      <c r="A25" s="146" t="s">
        <v>118</v>
      </c>
      <c r="B25" s="146"/>
      <c r="C25" s="146"/>
      <c r="D25" s="146"/>
      <c r="E25" s="146"/>
      <c r="F25" s="146"/>
      <c r="G25" s="146"/>
      <c r="H25" s="51"/>
      <c r="I25" s="84">
        <v>0.1</v>
      </c>
      <c r="K25" s="77">
        <f>SUM(K26:K28)</f>
        <v>0</v>
      </c>
      <c r="N25" s="99">
        <f>IF(SUM(M26:M28)=0,I25,0)</f>
        <v>0</v>
      </c>
    </row>
    <row r="26" spans="1:16" ht="26.25" customHeight="1" x14ac:dyDescent="0.25">
      <c r="A26" s="18" t="s">
        <v>45</v>
      </c>
      <c r="B26" s="33" t="s">
        <v>119</v>
      </c>
      <c r="C26" s="106"/>
      <c r="D26" s="106"/>
      <c r="E26" s="106"/>
      <c r="F26" s="106"/>
      <c r="G26" s="106"/>
      <c r="H26" s="54" t="str">
        <f>(IF(L26="","◄",""))</f>
        <v>◄</v>
      </c>
      <c r="I26" s="76">
        <v>0.25</v>
      </c>
      <c r="K26" s="104">
        <f>IF(C26="",(IF(E26&lt;&gt;"",1/3,0)+IF(F26&lt;&gt;"",2/3,0)+IF(G26&lt;&gt;"",1,0))*N26*I$25*20,"")</f>
        <v>0</v>
      </c>
      <c r="L26" s="98" t="str">
        <f t="shared" ref="L26:L27" si="14">IF(C26="",IF(COUNTBLANK(D26:G26)=3,1,""),1)</f>
        <v/>
      </c>
      <c r="M26" s="98">
        <f t="shared" ref="M26:M27" si="15">IF(C26="",I26,0)</f>
        <v>0.25</v>
      </c>
      <c r="N26" s="93">
        <f>IF(M26=0,0,I26/SUM(M$26:M$28))</f>
        <v>0.25</v>
      </c>
      <c r="P26" s="97">
        <f>IF(C26="",IF(D26&lt;&gt;"",0.02,(K26/(N26*I$25*20))),"")</f>
        <v>0</v>
      </c>
    </row>
    <row r="27" spans="1:16" ht="26.25" customHeight="1" x14ac:dyDescent="0.25">
      <c r="A27" s="18" t="s">
        <v>46</v>
      </c>
      <c r="B27" s="33" t="s">
        <v>120</v>
      </c>
      <c r="C27" s="106"/>
      <c r="D27" s="106"/>
      <c r="E27" s="106"/>
      <c r="F27" s="106"/>
      <c r="G27" s="106"/>
      <c r="H27" s="54" t="str">
        <f t="shared" ref="H27" si="16">(IF(L27="","◄",""))</f>
        <v>◄</v>
      </c>
      <c r="I27" s="76">
        <v>0.25</v>
      </c>
      <c r="K27" s="104">
        <f>IF(C27="",(IF(E27&lt;&gt;"",1/3,0)+IF(F27&lt;&gt;"",2/3,0)+IF(G27&lt;&gt;"",1,0))*N27*I$25*20,"")</f>
        <v>0</v>
      </c>
      <c r="L27" s="98" t="str">
        <f t="shared" si="14"/>
        <v/>
      </c>
      <c r="M27" s="98">
        <f t="shared" si="15"/>
        <v>0.25</v>
      </c>
      <c r="N27" s="93">
        <f t="shared" ref="N27:N28" si="17">IF(M27=0,0,I27/SUM(M$26:M$28))</f>
        <v>0.25</v>
      </c>
      <c r="P27" s="97">
        <f>IF(C27="",IF(D27&lt;&gt;"",0.02,(K27/(N27*I$25*20))),"")</f>
        <v>0</v>
      </c>
    </row>
    <row r="28" spans="1:16" ht="26.25" customHeight="1" x14ac:dyDescent="0.25">
      <c r="A28" s="91" t="s">
        <v>47</v>
      </c>
      <c r="B28" s="28" t="s">
        <v>121</v>
      </c>
      <c r="C28" s="105"/>
      <c r="D28" s="105"/>
      <c r="E28" s="105"/>
      <c r="F28" s="105"/>
      <c r="G28" s="105"/>
      <c r="H28" s="54" t="str">
        <f t="shared" ref="H28" si="18">(IF(L28="","◄",""))</f>
        <v>◄</v>
      </c>
      <c r="I28" s="109">
        <v>0.5</v>
      </c>
      <c r="J28" s="14"/>
      <c r="K28" s="104">
        <f>IF(C28="",(IF(E28&lt;&gt;"",1/3,0)+IF(F28&lt;&gt;"",2/3,0)+IF(G28&lt;&gt;"",1,0))*N28*I$25*20,"")</f>
        <v>0</v>
      </c>
      <c r="L28" s="92" t="str">
        <f t="shared" ref="L28:L33" si="19">IF(C28="",IF(COUNTBLANK(D28:G28)=3,1,""),1)</f>
        <v/>
      </c>
      <c r="M28" s="92">
        <f>IF(C28="",I28,0)</f>
        <v>0.5</v>
      </c>
      <c r="N28" s="113">
        <f t="shared" si="17"/>
        <v>0.5</v>
      </c>
      <c r="P28" s="97">
        <f>IF(C28="",IF(D28&lt;&gt;"",0.02,(K28/(N28*I$25*20))),"")</f>
        <v>0</v>
      </c>
    </row>
    <row r="29" spans="1:16" ht="15.75" customHeight="1" x14ac:dyDescent="0.25">
      <c r="A29" s="146" t="s">
        <v>122</v>
      </c>
      <c r="B29" s="146"/>
      <c r="C29" s="146"/>
      <c r="D29" s="146"/>
      <c r="E29" s="146"/>
      <c r="F29" s="146"/>
      <c r="G29" s="146"/>
      <c r="H29" s="51"/>
      <c r="I29" s="84">
        <v>0.1</v>
      </c>
      <c r="K29" s="77">
        <f>SUM(K30:K33)</f>
        <v>0</v>
      </c>
      <c r="N29" s="99">
        <f>IF(SUM(M30:M33)=0,I29,0)</f>
        <v>0</v>
      </c>
    </row>
    <row r="30" spans="1:16" ht="17.25" customHeight="1" x14ac:dyDescent="0.25">
      <c r="A30" s="159" t="s">
        <v>59</v>
      </c>
      <c r="B30" s="28" t="s">
        <v>123</v>
      </c>
      <c r="C30" s="105"/>
      <c r="D30" s="105"/>
      <c r="E30" s="105"/>
      <c r="F30" s="105"/>
      <c r="G30" s="105"/>
      <c r="H30" s="54" t="str">
        <f>(IF(L30="","◄",""))</f>
        <v>◄</v>
      </c>
      <c r="I30" s="86">
        <v>0.2</v>
      </c>
      <c r="J30" s="14"/>
      <c r="K30" s="56">
        <f>IF(C30="",(IF(E30&lt;&gt;"",1/3,0)+IF(F30&lt;&gt;"",2/3,0)+IF(G30&lt;&gt;"",1,0))*N30*I$29*20,"")</f>
        <v>0</v>
      </c>
      <c r="L30" s="98" t="str">
        <f t="shared" ref="L30:L32" si="20">IF(C30="",IF(COUNTBLANK(D30:G30)=3,1,""),1)</f>
        <v/>
      </c>
      <c r="M30" s="98">
        <f>IF(C30="",I30,0)</f>
        <v>0.2</v>
      </c>
      <c r="N30" s="93">
        <f>IF(M30=0,0,I30/SUM(M$30:M$33))</f>
        <v>0.2</v>
      </c>
      <c r="P30" s="97">
        <f>IF(C30="",IF(D30&lt;&gt;"",0.02,(K30/(N30*I$29*20))),"")</f>
        <v>0</v>
      </c>
    </row>
    <row r="31" spans="1:16" ht="17.25" customHeight="1" x14ac:dyDescent="0.25">
      <c r="A31" s="159"/>
      <c r="B31" s="28" t="s">
        <v>124</v>
      </c>
      <c r="C31" s="105"/>
      <c r="D31" s="105"/>
      <c r="E31" s="105"/>
      <c r="F31" s="105"/>
      <c r="G31" s="105"/>
      <c r="H31" s="54" t="str">
        <f t="shared" ref="H31:H32" si="21">(IF(L31="","◄",""))</f>
        <v>◄</v>
      </c>
      <c r="I31" s="86">
        <v>0.15</v>
      </c>
      <c r="J31" s="14"/>
      <c r="K31" s="56">
        <f>IF(C31="",(IF(E31&lt;&gt;"",1/3,0)+IF(F31&lt;&gt;"",2/3,0)+IF(G31&lt;&gt;"",1,0))*N31*I$29*20,"")</f>
        <v>0</v>
      </c>
      <c r="L31" s="98" t="str">
        <f t="shared" si="20"/>
        <v/>
      </c>
      <c r="M31" s="98">
        <f t="shared" ref="M31:M32" si="22">IF(C31="",I31,0)</f>
        <v>0.15</v>
      </c>
      <c r="N31" s="93">
        <f t="shared" ref="N31:N33" si="23">IF(M31=0,0,I31/SUM(M$30:M$33))</f>
        <v>0.15</v>
      </c>
      <c r="P31" s="97">
        <f>IF(C31="",IF(D31&lt;&gt;"",0.02,(K31/(N31*I$29*20))),"")</f>
        <v>0</v>
      </c>
    </row>
    <row r="32" spans="1:16" ht="17.25" customHeight="1" x14ac:dyDescent="0.25">
      <c r="A32" s="159"/>
      <c r="B32" s="28" t="s">
        <v>125</v>
      </c>
      <c r="C32" s="105"/>
      <c r="D32" s="105"/>
      <c r="E32" s="105"/>
      <c r="F32" s="105"/>
      <c r="G32" s="105"/>
      <c r="H32" s="54" t="str">
        <f t="shared" si="21"/>
        <v>◄</v>
      </c>
      <c r="I32" s="86">
        <v>0.15</v>
      </c>
      <c r="J32" s="14"/>
      <c r="K32" s="56">
        <f>IF(C32="",(IF(E32&lt;&gt;"",1/3,0)+IF(F32&lt;&gt;"",2/3,0)+IF(G32&lt;&gt;"",1,0))*N32*I$29*20,"")</f>
        <v>0</v>
      </c>
      <c r="L32" s="98" t="str">
        <f t="shared" si="20"/>
        <v/>
      </c>
      <c r="M32" s="98">
        <f t="shared" si="22"/>
        <v>0.15</v>
      </c>
      <c r="N32" s="93">
        <f t="shared" si="23"/>
        <v>0.15</v>
      </c>
      <c r="P32" s="97">
        <f>IF(C32="",IF(D32&lt;&gt;"",0.02,(K32/(N32*I$29*20))),"")</f>
        <v>0</v>
      </c>
    </row>
    <row r="33" spans="1:16" ht="21" customHeight="1" x14ac:dyDescent="0.25">
      <c r="A33" s="18" t="s">
        <v>60</v>
      </c>
      <c r="B33" s="33" t="s">
        <v>126</v>
      </c>
      <c r="C33" s="105"/>
      <c r="D33" s="105"/>
      <c r="E33" s="105"/>
      <c r="F33" s="105"/>
      <c r="G33" s="105"/>
      <c r="H33" s="54" t="str">
        <f t="shared" ref="H33" si="24">(IF(L33="","◄",""))</f>
        <v>◄</v>
      </c>
      <c r="I33" s="109">
        <v>0.5</v>
      </c>
      <c r="K33" s="104">
        <f>IF(C33="",(IF(E33&lt;&gt;"",1/3,0)+IF(F33&lt;&gt;"",2/3,0)+IF(G33&lt;&gt;"",1,0))*N33*I$29*20,"")</f>
        <v>0</v>
      </c>
      <c r="L33" s="92" t="str">
        <f t="shared" si="19"/>
        <v/>
      </c>
      <c r="M33" s="92">
        <f>IF(C33="",I33,0)</f>
        <v>0.5</v>
      </c>
      <c r="N33" s="113">
        <f t="shared" si="23"/>
        <v>0.5</v>
      </c>
      <c r="P33" s="97">
        <f>IF(C33="",IF(D33&lt;&gt;"",0.02,(K33/(N33*I$29*20))),"")</f>
        <v>0</v>
      </c>
    </row>
    <row r="34" spans="1:16" ht="20.25" customHeight="1" x14ac:dyDescent="0.25">
      <c r="A34" s="146" t="s">
        <v>127</v>
      </c>
      <c r="B34" s="146"/>
      <c r="C34" s="146"/>
      <c r="D34" s="146"/>
      <c r="E34" s="146"/>
      <c r="F34" s="146"/>
      <c r="G34" s="146"/>
      <c r="H34" s="51"/>
      <c r="I34" s="84">
        <v>0.1</v>
      </c>
      <c r="K34" s="77">
        <f>SUM(K35:K38)</f>
        <v>0</v>
      </c>
      <c r="N34" s="99">
        <f>IF(SUM(M35:M38)=0,I34,0)</f>
        <v>0</v>
      </c>
    </row>
    <row r="35" spans="1:16" ht="19.5" customHeight="1" x14ac:dyDescent="0.25">
      <c r="A35" s="159" t="s">
        <v>66</v>
      </c>
      <c r="B35" s="28" t="s">
        <v>128</v>
      </c>
      <c r="C35" s="105"/>
      <c r="D35" s="105"/>
      <c r="E35" s="105"/>
      <c r="F35" s="105"/>
      <c r="G35" s="105"/>
      <c r="H35" s="54" t="str">
        <f>(IF(L35="","◄",""))</f>
        <v>◄</v>
      </c>
      <c r="I35" s="86">
        <v>0.2</v>
      </c>
      <c r="J35" s="14"/>
      <c r="K35" s="56">
        <f>IF(C35="",(IF(E35&lt;&gt;"",1/3,0)+IF(F35&lt;&gt;"",2/3,0)+IF(G35&lt;&gt;"",1,0))*N35*I$34*20,"")</f>
        <v>0</v>
      </c>
      <c r="L35" s="98" t="str">
        <f t="shared" ref="L35:L37" si="25">IF(C35="",IF(COUNTBLANK(D35:G35)=3,1,""),1)</f>
        <v/>
      </c>
      <c r="M35" s="98">
        <f>IF(C35="",I35,0)</f>
        <v>0.2</v>
      </c>
      <c r="N35" s="93">
        <f>IF(M35=0,0,I35/SUM(M$35:M$38))</f>
        <v>0.2</v>
      </c>
      <c r="P35" s="97">
        <f>IF(C35="",IF(D35&lt;&gt;"",0.02,(K35/(N35*I$34*20))),"")</f>
        <v>0</v>
      </c>
    </row>
    <row r="36" spans="1:16" ht="19.5" customHeight="1" x14ac:dyDescent="0.25">
      <c r="A36" s="159"/>
      <c r="B36" s="28" t="s">
        <v>129</v>
      </c>
      <c r="C36" s="105"/>
      <c r="D36" s="105"/>
      <c r="E36" s="105"/>
      <c r="F36" s="105"/>
      <c r="G36" s="105"/>
      <c r="H36" s="54" t="str">
        <f t="shared" ref="H36:H37" si="26">(IF(L36="","◄",""))</f>
        <v>◄</v>
      </c>
      <c r="I36" s="86">
        <v>0.2</v>
      </c>
      <c r="J36" s="14"/>
      <c r="K36" s="56">
        <f>IF(C36="",(IF(E36&lt;&gt;"",1/3,0)+IF(F36&lt;&gt;"",2/3,0)+IF(G36&lt;&gt;"",1,0))*N36*I$34*20,"")</f>
        <v>0</v>
      </c>
      <c r="L36" s="98" t="str">
        <f t="shared" si="25"/>
        <v/>
      </c>
      <c r="M36" s="98">
        <f t="shared" ref="M36:M37" si="27">IF(C36="",I36,0)</f>
        <v>0.2</v>
      </c>
      <c r="N36" s="93">
        <f t="shared" ref="N36:N38" si="28">IF(M36=0,0,I36/SUM(M$35:M$38))</f>
        <v>0.2</v>
      </c>
      <c r="P36" s="97">
        <f>IF(C36="",IF(D36&lt;&gt;"",0.02,(K36/(N36*I$34*20))),"")</f>
        <v>0</v>
      </c>
    </row>
    <row r="37" spans="1:16" ht="19.5" customHeight="1" x14ac:dyDescent="0.25">
      <c r="A37" s="159"/>
      <c r="B37" s="28" t="s">
        <v>130</v>
      </c>
      <c r="C37" s="105"/>
      <c r="D37" s="105"/>
      <c r="E37" s="105"/>
      <c r="F37" s="105"/>
      <c r="G37" s="105"/>
      <c r="H37" s="54" t="str">
        <f t="shared" si="26"/>
        <v>◄</v>
      </c>
      <c r="I37" s="86">
        <v>0.1</v>
      </c>
      <c r="J37" s="14"/>
      <c r="K37" s="56">
        <f>IF(C37="",(IF(E37&lt;&gt;"",1/3,0)+IF(F37&lt;&gt;"",2/3,0)+IF(G37&lt;&gt;"",1,0))*N37*I$34*20,"")</f>
        <v>0</v>
      </c>
      <c r="L37" s="98" t="str">
        <f t="shared" si="25"/>
        <v/>
      </c>
      <c r="M37" s="98">
        <f t="shared" si="27"/>
        <v>0.1</v>
      </c>
      <c r="N37" s="93">
        <f t="shared" si="28"/>
        <v>0.1</v>
      </c>
      <c r="P37" s="97">
        <f>IF(C37="",IF(D37&lt;&gt;"",0.02,(K37/(N37*I$34*20))),"")</f>
        <v>0</v>
      </c>
    </row>
    <row r="38" spans="1:16" ht="38.25" customHeight="1" x14ac:dyDescent="0.25">
      <c r="A38" s="91" t="s">
        <v>67</v>
      </c>
      <c r="B38" s="89" t="s">
        <v>131</v>
      </c>
      <c r="C38" s="105"/>
      <c r="D38" s="105"/>
      <c r="E38" s="105"/>
      <c r="F38" s="105"/>
      <c r="G38" s="105"/>
      <c r="H38" s="54" t="str">
        <f t="shared" ref="H38" si="29">(IF(L38="","◄",""))</f>
        <v>◄</v>
      </c>
      <c r="I38" s="109">
        <v>0.5</v>
      </c>
      <c r="J38" s="14"/>
      <c r="K38" s="104">
        <f>IF(C38="",(IF(E38&lt;&gt;"",1/3,0)+IF(F38&lt;&gt;"",2/3,0)+IF(G38&lt;&gt;"",1,0))*N38*I$34*20,"")</f>
        <v>0</v>
      </c>
      <c r="L38" s="81" t="str">
        <f t="shared" ref="L38" si="30">IF(C38="",IF(COUNTBLANK(D38:G38)=3,1,""),1)</f>
        <v/>
      </c>
      <c r="M38" s="81">
        <f>IF(C38="",I38,0)</f>
        <v>0.5</v>
      </c>
      <c r="N38" s="113">
        <f t="shared" si="28"/>
        <v>0.5</v>
      </c>
      <c r="P38" s="97">
        <f>IF(C38="",IF(D38&lt;&gt;"",0.02,(K38/(N38*I$34*20))),"")</f>
        <v>0</v>
      </c>
    </row>
    <row r="39" spans="1:16" ht="18.75" customHeight="1" x14ac:dyDescent="0.25">
      <c r="A39" s="137" t="s">
        <v>132</v>
      </c>
      <c r="B39" s="138"/>
      <c r="C39" s="138"/>
      <c r="D39" s="138"/>
      <c r="E39" s="138"/>
      <c r="F39" s="138"/>
      <c r="G39" s="138"/>
      <c r="H39" s="51"/>
      <c r="I39" s="108">
        <v>0.05</v>
      </c>
      <c r="K39" s="77">
        <f>SUM(K40:K41)</f>
        <v>0</v>
      </c>
      <c r="N39" s="99">
        <f>IF(SUM(M40:M41)=0,I39,0)</f>
        <v>0</v>
      </c>
    </row>
    <row r="40" spans="1:16" ht="27.75" customHeight="1" x14ac:dyDescent="0.25">
      <c r="A40" s="18" t="s">
        <v>72</v>
      </c>
      <c r="B40" s="23" t="s">
        <v>133</v>
      </c>
      <c r="C40" s="106"/>
      <c r="D40" s="106"/>
      <c r="E40" s="106"/>
      <c r="F40" s="106"/>
      <c r="G40" s="106"/>
      <c r="H40" s="54" t="str">
        <f>(IF(L40="","◄",""))</f>
        <v>◄</v>
      </c>
      <c r="I40" s="76">
        <v>0.5</v>
      </c>
      <c r="K40" s="104">
        <f>IF(C40="",(IF(E40&lt;&gt;"",1/3,0)+IF(F40&lt;&gt;"",2/3,0)+IF(G40&lt;&gt;"",1,0))*N40*I$39*20,"")</f>
        <v>0</v>
      </c>
      <c r="L40" s="98" t="str">
        <f t="shared" ref="L40:L41" si="31">IF(C40="",IF(COUNTBLANK(D40:G40)=3,1,""),1)</f>
        <v/>
      </c>
      <c r="M40" s="98">
        <f t="shared" ref="M40:M41" si="32">IF(C40="",I40,0)</f>
        <v>0.5</v>
      </c>
      <c r="N40" s="93">
        <f>IF(M40=0,0,I40/SUM(M$40:M$41))</f>
        <v>0.5</v>
      </c>
      <c r="P40" s="97">
        <f>IF(C40="",IF(D40&lt;&gt;"",0.02,(K40/(N40*I$39*20))),"")</f>
        <v>0</v>
      </c>
    </row>
    <row r="41" spans="1:16" ht="25.5" customHeight="1" x14ac:dyDescent="0.25">
      <c r="A41" s="18" t="s">
        <v>74</v>
      </c>
      <c r="B41" s="23" t="s">
        <v>134</v>
      </c>
      <c r="C41" s="106"/>
      <c r="D41" s="106"/>
      <c r="E41" s="106"/>
      <c r="F41" s="106"/>
      <c r="G41" s="106"/>
      <c r="H41" s="54" t="str">
        <f t="shared" ref="H41" si="33">(IF(L41="","◄",""))</f>
        <v>◄</v>
      </c>
      <c r="I41" s="76">
        <v>0.5</v>
      </c>
      <c r="K41" s="104">
        <f>IF(C41="",(IF(E41&lt;&gt;"",1/3,0)+IF(F41&lt;&gt;"",2/3,0)+IF(G41&lt;&gt;"",1,0))*N41*I$39*20,"")</f>
        <v>0</v>
      </c>
      <c r="L41" s="98" t="str">
        <f t="shared" si="31"/>
        <v/>
      </c>
      <c r="M41" s="98">
        <f t="shared" si="32"/>
        <v>0.5</v>
      </c>
      <c r="N41" s="93">
        <f>IF(M41=0,0,I41/SUM(M$40:M$41))</f>
        <v>0.5</v>
      </c>
      <c r="P41" s="97">
        <f>IF(C41="",IF(D41&lt;&gt;"",0.02,(K41/(N41*I$39*20))),"")</f>
        <v>0</v>
      </c>
    </row>
    <row r="42" spans="1:16" ht="15.75" customHeight="1" x14ac:dyDescent="0.25">
      <c r="A42" s="146" t="s">
        <v>135</v>
      </c>
      <c r="B42" s="146"/>
      <c r="C42" s="146"/>
      <c r="D42" s="146"/>
      <c r="E42" s="146"/>
      <c r="F42" s="146"/>
      <c r="G42" s="146"/>
      <c r="H42" s="51"/>
      <c r="I42" s="84">
        <v>0.05</v>
      </c>
      <c r="K42" s="77">
        <f>K43</f>
        <v>0</v>
      </c>
      <c r="L42" s="81"/>
      <c r="M42" s="81"/>
      <c r="N42" s="82"/>
      <c r="O42" s="14"/>
      <c r="P42" s="80"/>
    </row>
    <row r="43" spans="1:16" ht="50.25" customHeight="1" x14ac:dyDescent="0.25">
      <c r="A43" s="18" t="s">
        <v>77</v>
      </c>
      <c r="B43" s="22" t="s">
        <v>136</v>
      </c>
      <c r="C43" s="112" t="s">
        <v>144</v>
      </c>
      <c r="D43" s="105"/>
      <c r="E43" s="105"/>
      <c r="F43" s="105"/>
      <c r="G43" s="105"/>
      <c r="H43" s="54" t="str">
        <f t="shared" ref="H43:H45" si="34">(IF(L43="","◄",""))</f>
        <v>◄</v>
      </c>
      <c r="I43" s="109">
        <v>1</v>
      </c>
      <c r="K43" s="104">
        <f>(IF(E43&lt;&gt;"",1/3,0)+IF(F43&lt;&gt;"",2/3,0)+IF(G43&lt;&gt;"",1,0))*N43*I$42*20</f>
        <v>0</v>
      </c>
      <c r="L43" s="98" t="str">
        <f>IF(COUNTBLANK(D43:G43)=3,1,"")</f>
        <v/>
      </c>
      <c r="M43" s="55">
        <f>I43</f>
        <v>1</v>
      </c>
      <c r="N43" s="113">
        <f>M43</f>
        <v>1</v>
      </c>
      <c r="P43" s="97">
        <f>IF(D43&lt;&gt;"",0.02,(K43/(N43*I$42*20)))</f>
        <v>0</v>
      </c>
    </row>
    <row r="44" spans="1:16" ht="18.75" customHeight="1" x14ac:dyDescent="0.25">
      <c r="A44" s="146" t="s">
        <v>137</v>
      </c>
      <c r="B44" s="146"/>
      <c r="C44" s="146"/>
      <c r="D44" s="146"/>
      <c r="E44" s="146"/>
      <c r="F44" s="146"/>
      <c r="G44" s="146"/>
      <c r="H44" s="51"/>
      <c r="I44" s="84">
        <v>0.05</v>
      </c>
      <c r="K44" s="77">
        <f>SUM(K45)</f>
        <v>0</v>
      </c>
      <c r="N44" s="99">
        <f>IF(M45=0,I44,0)</f>
        <v>0</v>
      </c>
    </row>
    <row r="45" spans="1:16" ht="18" customHeight="1" x14ac:dyDescent="0.25">
      <c r="A45" s="159" t="s">
        <v>80</v>
      </c>
      <c r="B45" s="28" t="s">
        <v>139</v>
      </c>
      <c r="C45" s="147"/>
      <c r="D45" s="147"/>
      <c r="E45" s="147"/>
      <c r="F45" s="147"/>
      <c r="G45" s="147"/>
      <c r="H45" s="179" t="str">
        <f t="shared" si="34"/>
        <v>◄</v>
      </c>
      <c r="I45" s="180">
        <v>1</v>
      </c>
      <c r="J45" s="14"/>
      <c r="K45" s="171">
        <f>IF(C45="",(IF(E45&lt;&gt;"",1/3,0)+IF(F45&lt;&gt;"",2/3,0)+IF(G45&lt;&gt;"",1,0))*N45*I$44*20,"")</f>
        <v>0</v>
      </c>
      <c r="L45" s="172" t="str">
        <f t="shared" ref="L45" si="35">IF(C45="",IF(COUNTBLANK(D45:G45)=3,1,""),1)</f>
        <v/>
      </c>
      <c r="M45" s="173">
        <f>IF(C45="",I45,0)</f>
        <v>1</v>
      </c>
      <c r="N45" s="182">
        <f>M45</f>
        <v>1</v>
      </c>
      <c r="P45" s="176">
        <f>IF(C45="",IF(D45&lt;&gt;"",0.02,(K45/(N45*I$44*20))),"")</f>
        <v>0</v>
      </c>
    </row>
    <row r="46" spans="1:16" ht="18" customHeight="1" x14ac:dyDescent="0.25">
      <c r="A46" s="159"/>
      <c r="B46" s="28" t="s">
        <v>140</v>
      </c>
      <c r="C46" s="147"/>
      <c r="D46" s="147"/>
      <c r="E46" s="147"/>
      <c r="F46" s="147"/>
      <c r="G46" s="147"/>
      <c r="H46" s="179"/>
      <c r="I46" s="180"/>
      <c r="J46" s="14"/>
      <c r="K46" s="171">
        <f t="shared" ref="K46" si="36">IF(C46="",(IF(E46&lt;&gt;"",1/3,0)+IF(F46&lt;&gt;"",2/3,0)+IF(G46&lt;&gt;"",1,0))*N46*I$39*20,"")</f>
        <v>0</v>
      </c>
      <c r="L46" s="172"/>
      <c r="M46" s="173"/>
      <c r="N46" s="183"/>
      <c r="P46" s="176"/>
    </row>
    <row r="47" spans="1:16" ht="18" customHeight="1" x14ac:dyDescent="0.25">
      <c r="A47" s="146" t="s">
        <v>138</v>
      </c>
      <c r="B47" s="146"/>
      <c r="C47" s="146"/>
      <c r="D47" s="146"/>
      <c r="E47" s="146"/>
      <c r="F47" s="146"/>
      <c r="G47" s="146"/>
      <c r="H47" s="51"/>
      <c r="I47" s="111">
        <v>0.125</v>
      </c>
      <c r="K47" s="77">
        <f>SUM(K48:K50)</f>
        <v>0</v>
      </c>
      <c r="N47" s="99">
        <f>IF(SUM(M48:M49)=0,I47,0)</f>
        <v>0</v>
      </c>
    </row>
    <row r="48" spans="1:16" ht="23.25" customHeight="1" x14ac:dyDescent="0.25">
      <c r="A48" s="18" t="s">
        <v>82</v>
      </c>
      <c r="B48" s="25" t="s">
        <v>141</v>
      </c>
      <c r="C48" s="106"/>
      <c r="D48" s="106"/>
      <c r="E48" s="106"/>
      <c r="F48" s="106"/>
      <c r="G48" s="106"/>
      <c r="H48" s="54" t="str">
        <f>(IF(L48="","◄",""))</f>
        <v>◄</v>
      </c>
      <c r="I48" s="102">
        <v>0.4</v>
      </c>
      <c r="K48" s="104">
        <f>IF(C48="",(IF(E48&lt;&gt;"",1/3,0)+IF(F48&lt;&gt;"",2/3,0)+IF(G48&lt;&gt;"",1,0))*N48*I$47*20,"")</f>
        <v>0</v>
      </c>
      <c r="L48" s="98" t="str">
        <f t="shared" ref="L48" si="37">IF(C48="",IF(COUNTBLANK(D48:G48)=3,1,""),1)</f>
        <v/>
      </c>
      <c r="M48" s="98">
        <f t="shared" ref="M48" si="38">IF(C48="",I48,0)</f>
        <v>0.4</v>
      </c>
      <c r="N48" s="93">
        <f>IF(M48=0,0,I48/SUM(M$48:M$49))</f>
        <v>0.4</v>
      </c>
      <c r="P48" s="97">
        <f>IF(C48="",IF(D48&lt;&gt;"",0.02,(K48/(N48*I$47*20))),"")</f>
        <v>0</v>
      </c>
    </row>
    <row r="49" spans="1:17" ht="24" customHeight="1" x14ac:dyDescent="0.25">
      <c r="A49" s="134" t="s">
        <v>83</v>
      </c>
      <c r="B49" s="37" t="s">
        <v>142</v>
      </c>
      <c r="C49" s="177"/>
      <c r="D49" s="147"/>
      <c r="E49" s="147"/>
      <c r="F49" s="147"/>
      <c r="G49" s="147"/>
      <c r="H49" s="179" t="str">
        <f t="shared" ref="H49" si="39">(IF(L49="","◄",""))</f>
        <v>◄</v>
      </c>
      <c r="I49" s="180">
        <v>0.6</v>
      </c>
      <c r="K49" s="171">
        <f t="shared" ref="K49:K50" si="40">IF(C49="",(IF(E49&lt;&gt;"",1/3,0)+IF(F49&lt;&gt;"",2/3,0)+IF(G49&lt;&gt;"",1,0))*N49*I$47*20,"")</f>
        <v>0</v>
      </c>
      <c r="L49" s="172" t="str">
        <f t="shared" ref="L49" si="41">IF(C49="",IF(COUNTBLANK(D49:G49)=3,1,""),1)</f>
        <v/>
      </c>
      <c r="M49" s="173">
        <f>IF(C49="",I49,0)</f>
        <v>0.6</v>
      </c>
      <c r="N49" s="174">
        <f t="shared" ref="N49:N50" si="42">IF(M49=0,0,I49/SUM(M$48:M$49))</f>
        <v>0.6</v>
      </c>
      <c r="P49" s="176">
        <f>IF(C49="",IF(D49&lt;&gt;"",0.02,(K49/(N49*I$47*20))),"")</f>
        <v>0</v>
      </c>
    </row>
    <row r="50" spans="1:17" ht="25.5" customHeight="1" thickBot="1" x14ac:dyDescent="0.3">
      <c r="A50" s="134"/>
      <c r="B50" s="95" t="s">
        <v>143</v>
      </c>
      <c r="C50" s="178"/>
      <c r="D50" s="147"/>
      <c r="E50" s="147"/>
      <c r="F50" s="147"/>
      <c r="G50" s="147"/>
      <c r="H50" s="179"/>
      <c r="I50" s="181"/>
      <c r="K50" s="171">
        <f t="shared" si="40"/>
        <v>0</v>
      </c>
      <c r="L50" s="172"/>
      <c r="M50" s="173"/>
      <c r="N50" s="175">
        <f t="shared" si="42"/>
        <v>0</v>
      </c>
      <c r="P50" s="176"/>
    </row>
    <row r="51" spans="1:17" ht="31.5" customHeight="1" thickBot="1" x14ac:dyDescent="0.3">
      <c r="B51" s="158" t="s">
        <v>158</v>
      </c>
      <c r="C51" s="158"/>
      <c r="D51" s="158"/>
      <c r="E51" s="158"/>
      <c r="F51" s="158"/>
      <c r="G51" s="158"/>
      <c r="H51" s="54"/>
      <c r="I51" s="100">
        <f>SUM(M4:M6)*I3+SUM(M8:M17)*I7+SUM(M19:M24)*I18+SUM(M26:M28)*I25+SUM(M30:M33)*I29+SUM(M35:M38)*I34+SUM(M40:M41)*I39+M43*I42+M45*I44+SUM(M48:M50)*I47</f>
        <v>1</v>
      </c>
      <c r="K51" s="101" t="s">
        <v>156</v>
      </c>
      <c r="L51" s="98"/>
    </row>
    <row r="52" spans="1:17" ht="15.75" thickBot="1" x14ac:dyDescent="0.3">
      <c r="A52" s="58"/>
      <c r="B52" s="59"/>
      <c r="C52" s="60" t="s">
        <v>148</v>
      </c>
      <c r="D52" s="61"/>
      <c r="E52" s="154">
        <f>(K47+K44+K42+K39+K34+K29+K25+K18+K7+K3)/(1-N25-N29-N34-N39-N44-N47)</f>
        <v>0</v>
      </c>
      <c r="F52" s="155"/>
      <c r="G52" s="156" t="s">
        <v>149</v>
      </c>
      <c r="H52" s="156"/>
      <c r="I52" s="157"/>
      <c r="J52" s="62"/>
      <c r="K52" s="53"/>
      <c r="L52" s="97"/>
      <c r="M52" s="97"/>
      <c r="N52" s="53"/>
      <c r="O52" s="53"/>
      <c r="P52" s="97"/>
    </row>
    <row r="53" spans="1:17" ht="21.75" thickBot="1" x14ac:dyDescent="0.3">
      <c r="A53" s="58"/>
      <c r="B53" s="59"/>
      <c r="C53" s="63" t="s">
        <v>150</v>
      </c>
      <c r="D53" s="61"/>
      <c r="E53" s="160"/>
      <c r="F53" s="161"/>
      <c r="G53" s="162" t="s">
        <v>151</v>
      </c>
      <c r="H53" s="162"/>
      <c r="I53" s="163"/>
      <c r="J53" s="85"/>
      <c r="K53" s="53"/>
      <c r="L53" s="97"/>
      <c r="M53" s="97"/>
      <c r="N53" s="53"/>
      <c r="O53" s="53"/>
      <c r="P53" s="97"/>
    </row>
    <row r="54" spans="1:17" ht="15.75" thickBot="1" x14ac:dyDescent="0.3">
      <c r="A54" s="164"/>
      <c r="B54" s="164"/>
      <c r="C54" s="164"/>
      <c r="D54" s="164"/>
      <c r="E54" s="164"/>
      <c r="F54" s="164"/>
      <c r="G54" s="164"/>
      <c r="H54" s="164"/>
      <c r="I54" s="164"/>
      <c r="J54" s="62"/>
      <c r="K54" s="53"/>
      <c r="L54" s="97"/>
      <c r="M54" s="97"/>
      <c r="N54" s="53"/>
      <c r="O54" s="53"/>
      <c r="P54" s="97"/>
    </row>
    <row r="55" spans="1:17" ht="21.75" customHeight="1" x14ac:dyDescent="0.25">
      <c r="A55" s="165" t="s">
        <v>152</v>
      </c>
      <c r="B55" s="166"/>
      <c r="C55" s="167"/>
      <c r="D55" s="64"/>
      <c r="E55" s="168" t="s">
        <v>153</v>
      </c>
      <c r="F55" s="169"/>
      <c r="G55" s="169"/>
      <c r="H55" s="169"/>
      <c r="I55" s="170"/>
      <c r="J55" s="62"/>
      <c r="K55" s="53"/>
      <c r="L55" s="97"/>
      <c r="M55" s="97"/>
      <c r="N55" s="53"/>
      <c r="O55" s="53"/>
      <c r="P55" s="97"/>
    </row>
    <row r="56" spans="1:17" ht="40.5" customHeight="1" thickBot="1" x14ac:dyDescent="0.3">
      <c r="A56" s="148"/>
      <c r="B56" s="149"/>
      <c r="C56" s="150"/>
      <c r="D56" s="64"/>
      <c r="E56" s="151"/>
      <c r="F56" s="152"/>
      <c r="G56" s="152"/>
      <c r="H56" s="152"/>
      <c r="I56" s="153"/>
      <c r="J56" s="62"/>
      <c r="K56" s="53"/>
      <c r="L56" s="97"/>
      <c r="M56" s="97"/>
      <c r="N56" s="53"/>
      <c r="O56" s="53"/>
      <c r="P56" s="97"/>
    </row>
    <row r="57" spans="1:17" ht="15.75" thickBot="1" x14ac:dyDescent="0.3">
      <c r="A57" s="65"/>
      <c r="B57" s="64"/>
      <c r="C57" s="64"/>
      <c r="D57" s="66"/>
      <c r="E57" s="66"/>
      <c r="F57" s="66"/>
      <c r="G57" s="66"/>
      <c r="H57" s="66"/>
      <c r="I57" s="66"/>
      <c r="J57" s="62"/>
      <c r="K57" s="53"/>
      <c r="L57" s="97"/>
      <c r="M57" s="97"/>
      <c r="N57" s="53"/>
      <c r="O57" s="53"/>
      <c r="P57" s="97"/>
    </row>
    <row r="58" spans="1:17" ht="22.5" customHeight="1" x14ac:dyDescent="0.25">
      <c r="A58" s="140" t="s">
        <v>154</v>
      </c>
      <c r="B58" s="141"/>
      <c r="C58" s="67" t="s">
        <v>155</v>
      </c>
      <c r="D58" s="68"/>
      <c r="E58" s="96"/>
      <c r="F58" s="96"/>
      <c r="G58" s="96"/>
      <c r="H58" s="69"/>
      <c r="I58" s="53"/>
      <c r="J58" s="62"/>
      <c r="K58" s="53"/>
      <c r="L58" s="97"/>
      <c r="M58" s="97"/>
      <c r="N58" s="53"/>
      <c r="O58" s="53"/>
      <c r="P58" s="97"/>
    </row>
    <row r="59" spans="1:17" ht="30" customHeight="1" x14ac:dyDescent="0.25">
      <c r="A59" s="70"/>
      <c r="B59" s="71"/>
      <c r="C59" s="72"/>
      <c r="D59" s="73"/>
      <c r="E59" s="96"/>
      <c r="F59" s="96"/>
      <c r="G59" s="96"/>
      <c r="H59" s="69"/>
      <c r="I59" s="53"/>
      <c r="J59" s="62"/>
      <c r="K59" s="53"/>
      <c r="L59" s="97"/>
      <c r="M59" s="97"/>
      <c r="N59" s="53"/>
      <c r="O59" s="53"/>
      <c r="P59" s="97"/>
    </row>
    <row r="60" spans="1:17" s="97" customFormat="1" ht="30" customHeight="1" x14ac:dyDescent="0.25">
      <c r="A60" s="70"/>
      <c r="B60" s="71"/>
      <c r="C60" s="72"/>
      <c r="D60" s="73"/>
      <c r="E60" s="74"/>
      <c r="F60" s="74"/>
      <c r="G60" s="74"/>
      <c r="H60" s="74"/>
      <c r="I60" s="74"/>
      <c r="J60" s="62"/>
      <c r="K60" s="53"/>
      <c r="N60" s="53"/>
      <c r="O60" s="53"/>
      <c r="Q60" s="96"/>
    </row>
    <row r="61" spans="1:17" s="97" customFormat="1" ht="30" customHeight="1" thickBot="1" x14ac:dyDescent="0.3">
      <c r="A61" s="142"/>
      <c r="B61" s="143"/>
      <c r="C61" s="75"/>
      <c r="D61" s="73"/>
      <c r="E61" s="144"/>
      <c r="F61" s="145"/>
      <c r="G61" s="145"/>
      <c r="H61" s="145"/>
      <c r="I61" s="145"/>
      <c r="J61" s="62"/>
      <c r="K61" s="53"/>
      <c r="N61" s="53"/>
      <c r="O61" s="53"/>
      <c r="Q61" s="96"/>
    </row>
  </sheetData>
  <mergeCells count="73">
    <mergeCell ref="N1:N2"/>
    <mergeCell ref="A7:G7"/>
    <mergeCell ref="A10:A13"/>
    <mergeCell ref="A14:A17"/>
    <mergeCell ref="C8:C14"/>
    <mergeCell ref="E21:E24"/>
    <mergeCell ref="F21:F24"/>
    <mergeCell ref="G21:G24"/>
    <mergeCell ref="A19:A20"/>
    <mergeCell ref="C1:G1"/>
    <mergeCell ref="A3:G3"/>
    <mergeCell ref="A4:A6"/>
    <mergeCell ref="C4:C5"/>
    <mergeCell ref="A8:A9"/>
    <mergeCell ref="P21:P24"/>
    <mergeCell ref="A25:G25"/>
    <mergeCell ref="A29:G29"/>
    <mergeCell ref="A34:G34"/>
    <mergeCell ref="A42:G42"/>
    <mergeCell ref="C19:C24"/>
    <mergeCell ref="A30:A32"/>
    <mergeCell ref="A35:A37"/>
    <mergeCell ref="A39:G39"/>
    <mergeCell ref="H21:H24"/>
    <mergeCell ref="I21:I24"/>
    <mergeCell ref="K21:K24"/>
    <mergeCell ref="L21:L24"/>
    <mergeCell ref="M21:M24"/>
    <mergeCell ref="N21:N24"/>
    <mergeCell ref="A21:A24"/>
    <mergeCell ref="P45:P46"/>
    <mergeCell ref="A47:G47"/>
    <mergeCell ref="A49:A50"/>
    <mergeCell ref="C49:C50"/>
    <mergeCell ref="D49:D50"/>
    <mergeCell ref="E49:E50"/>
    <mergeCell ref="F49:F50"/>
    <mergeCell ref="G49:G50"/>
    <mergeCell ref="H49:H50"/>
    <mergeCell ref="I49:I50"/>
    <mergeCell ref="H45:H46"/>
    <mergeCell ref="I45:I46"/>
    <mergeCell ref="K45:K46"/>
    <mergeCell ref="L45:L46"/>
    <mergeCell ref="M45:M46"/>
    <mergeCell ref="N45:N46"/>
    <mergeCell ref="K49:K50"/>
    <mergeCell ref="L49:L50"/>
    <mergeCell ref="M49:M50"/>
    <mergeCell ref="N49:N50"/>
    <mergeCell ref="P49:P50"/>
    <mergeCell ref="G45:G46"/>
    <mergeCell ref="E53:F53"/>
    <mergeCell ref="G53:I53"/>
    <mergeCell ref="A54:I54"/>
    <mergeCell ref="A55:C55"/>
    <mergeCell ref="E55:I55"/>
    <mergeCell ref="A58:B58"/>
    <mergeCell ref="A61:B61"/>
    <mergeCell ref="E61:I61"/>
    <mergeCell ref="A44:G44"/>
    <mergeCell ref="A18:G18"/>
    <mergeCell ref="D21:D24"/>
    <mergeCell ref="A56:C56"/>
    <mergeCell ref="E56:I56"/>
    <mergeCell ref="E52:F52"/>
    <mergeCell ref="G52:I52"/>
    <mergeCell ref="B51:G51"/>
    <mergeCell ref="A45:A46"/>
    <mergeCell ref="C45:C46"/>
    <mergeCell ref="D45:D46"/>
    <mergeCell ref="E45:E46"/>
    <mergeCell ref="F45:F4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Epreuves-compétences</vt:lpstr>
      <vt:lpstr>U61 détails compétences</vt:lpstr>
      <vt:lpstr>grille U61 indiv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Utilisateur Windows</cp:lastModifiedBy>
  <cp:lastPrinted>2020-06-27T11:29:13Z</cp:lastPrinted>
  <dcterms:created xsi:type="dcterms:W3CDTF">2013-05-19T17:00:32Z</dcterms:created>
  <dcterms:modified xsi:type="dcterms:W3CDTF">2022-09-26T15:07:02Z</dcterms:modified>
</cp:coreProperties>
</file>